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.sharepoint.com/sites/ORG00006106/Shared Documents/General/Pautas de Mantenimiento/"/>
    </mc:Choice>
  </mc:AlternateContent>
  <xr:revisionPtr revIDLastSave="1" documentId="8_{42091155-BC37-413B-B9C1-2AC818AFD3EA}" xr6:coauthVersionLast="47" xr6:coauthVersionMax="47" xr10:uidLastSave="{F88E38B4-3CC4-45D4-8CC6-A72F2396F010}"/>
  <bookViews>
    <workbookView xWindow="-28920" yWindow="-1875" windowWidth="29040" windowHeight="15720" tabRatio="889" firstSheet="2" activeTab="4" xr2:uid="{00000000-000D-0000-FFFF-FFFF00000000}"/>
  </bookViews>
  <sheets>
    <sheet name="data repuestos" sheetId="24" state="hidden" r:id="rId1"/>
    <sheet name="Aceites y MO" sheetId="36" state="hidden" r:id="rId2"/>
    <sheet name="RESUMEN VALORES MANTENCIONES" sheetId="34" r:id="rId3"/>
    <sheet name="Matríz de Carga" sheetId="42" r:id="rId4"/>
    <sheet name="A1 30 TFSI" sheetId="43" r:id="rId5"/>
    <sheet name="A1 35 TFSI" sheetId="62" r:id="rId6"/>
    <sheet name="A3 35 TFSI" sheetId="59" r:id="rId7"/>
    <sheet name="A4 35 TFSI" sheetId="44" r:id="rId8"/>
    <sheet name="A5 Cabrio 40 TFSI" sheetId="46" r:id="rId9"/>
    <sheet name="A5 Coupe 40 TFSI" sheetId="45" r:id="rId10"/>
    <sheet name="A5 Sportback 40 TFSI" sheetId="66" r:id="rId11"/>
    <sheet name="A5 Coupe 45 TFSI" sheetId="47" r:id="rId12"/>
    <sheet name="A5 Sportback 45 TFSI" sheetId="67" r:id="rId13"/>
    <sheet name="A6 40 TFSI" sheetId="48" r:id="rId14"/>
    <sheet name="Q2 35 TFSI" sheetId="51" r:id="rId15"/>
    <sheet name="Q3 40 TFSI" sheetId="52" r:id="rId16"/>
    <sheet name="Q3 35 TFSI" sheetId="1" r:id="rId17"/>
    <sheet name="Q5 45 TFSI" sheetId="49" r:id="rId18"/>
    <sheet name="Q7 45 TFSI" sheetId="53" r:id="rId19"/>
    <sheet name="Q7 55 TFSI" sheetId="54" r:id="rId20"/>
    <sheet name="Q8 45 TDI" sheetId="56" r:id="rId21"/>
    <sheet name="Q8 55 TFSI" sheetId="55" r:id="rId22"/>
    <sheet name="RS 3" sheetId="63" r:id="rId23"/>
    <sheet name="RS 5" sheetId="60" r:id="rId24"/>
    <sheet name="RS Q3" sheetId="57" r:id="rId25"/>
    <sheet name="RS Q8" sheetId="58" r:id="rId26"/>
    <sheet name="S5" sheetId="64" r:id="rId27"/>
    <sheet name="TTS" sheetId="61" r:id="rId28"/>
    <sheet name="S3" sheetId="65" r:id="rId29"/>
    <sheet name="SQ5" sheetId="68" r:id="rId30"/>
    <sheet name="S4" sheetId="69" r:id="rId31"/>
  </sheets>
  <externalReferences>
    <externalReference r:id="rId32"/>
  </externalReferences>
  <definedNames>
    <definedName name="_xlnm._FilterDatabase" localSheetId="0" hidden="1">'data repuestos'!$A$1:$H$52</definedName>
    <definedName name="_xlnm._FilterDatabase" localSheetId="3" hidden="1">'Matríz de Carga'!$B$4:$E$80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2" l="1"/>
  <c r="E6" i="42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49" i="42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72" i="42"/>
  <c r="E73" i="42"/>
  <c r="E74" i="42"/>
  <c r="E75" i="42"/>
  <c r="E76" i="42"/>
  <c r="E77" i="42"/>
  <c r="E78" i="42"/>
  <c r="E79" i="42"/>
  <c r="E80" i="42"/>
  <c r="Y18" i="49" l="1"/>
  <c r="AK11" i="69"/>
  <c r="AK10" i="69"/>
  <c r="AK9" i="69"/>
  <c r="AK8" i="69"/>
  <c r="AG9" i="69"/>
  <c r="AG8" i="69"/>
  <c r="AC9" i="69"/>
  <c r="AC8" i="69"/>
  <c r="Y15" i="69"/>
  <c r="Y14" i="69"/>
  <c r="Y13" i="69"/>
  <c r="Y10" i="69"/>
  <c r="Y9" i="69"/>
  <c r="Y8" i="69"/>
  <c r="U9" i="69"/>
  <c r="U8" i="69"/>
  <c r="Q9" i="69"/>
  <c r="Q8" i="69"/>
  <c r="M10" i="69"/>
  <c r="M9" i="69"/>
  <c r="M8" i="69"/>
  <c r="I9" i="69"/>
  <c r="I8" i="69"/>
  <c r="E11" i="69"/>
  <c r="E10" i="69"/>
  <c r="E9" i="69"/>
  <c r="E8" i="69"/>
  <c r="L7" i="69"/>
  <c r="P7" i="69" s="1"/>
  <c r="T7" i="69" s="1"/>
  <c r="X7" i="69" s="1"/>
  <c r="AB7" i="69" s="1"/>
  <c r="AF7" i="69" s="1"/>
  <c r="AJ7" i="69" s="1"/>
  <c r="H7" i="69"/>
  <c r="E7" i="69"/>
  <c r="AK20" i="69"/>
  <c r="AG20" i="69"/>
  <c r="AC20" i="69"/>
  <c r="Y20" i="69"/>
  <c r="U20" i="69"/>
  <c r="Q20" i="69"/>
  <c r="M20" i="69"/>
  <c r="I20" i="69"/>
  <c r="E20" i="69"/>
  <c r="G10" i="69"/>
  <c r="I10" i="69" s="1"/>
  <c r="G7" i="69"/>
  <c r="K7" i="69" s="1"/>
  <c r="O7" i="69" s="1"/>
  <c r="S7" i="69" s="1"/>
  <c r="W7" i="69" s="1"/>
  <c r="AA7" i="69" s="1"/>
  <c r="AE7" i="69" s="1"/>
  <c r="AI7" i="69" s="1"/>
  <c r="AJ6" i="69"/>
  <c r="AK6" i="69" s="1"/>
  <c r="AF6" i="69"/>
  <c r="AG6" i="69" s="1"/>
  <c r="AB6" i="69"/>
  <c r="AC6" i="69" s="1"/>
  <c r="X6" i="69"/>
  <c r="Y6" i="69" s="1"/>
  <c r="T6" i="69"/>
  <c r="U6" i="69" s="1"/>
  <c r="P6" i="69"/>
  <c r="Q6" i="69" s="1"/>
  <c r="L6" i="69"/>
  <c r="M6" i="69" s="1"/>
  <c r="H6" i="69"/>
  <c r="I6" i="69" s="1"/>
  <c r="D6" i="69"/>
  <c r="E6" i="69" s="1"/>
  <c r="H7" i="68"/>
  <c r="L7" i="68" s="1"/>
  <c r="P7" i="68" s="1"/>
  <c r="T7" i="68" s="1"/>
  <c r="X7" i="68" s="1"/>
  <c r="AB7" i="68" s="1"/>
  <c r="AF7" i="68" s="1"/>
  <c r="AJ7" i="68" s="1"/>
  <c r="E11" i="68"/>
  <c r="AK15" i="65"/>
  <c r="AK14" i="65"/>
  <c r="Y18" i="65"/>
  <c r="Y17" i="65"/>
  <c r="M15" i="65"/>
  <c r="M14" i="65"/>
  <c r="AK13" i="65"/>
  <c r="AG12" i="65"/>
  <c r="AC11" i="65"/>
  <c r="Y16" i="65"/>
  <c r="U11" i="65"/>
  <c r="Q12" i="65"/>
  <c r="M13" i="65"/>
  <c r="I12" i="65"/>
  <c r="E11" i="65"/>
  <c r="H7" i="65"/>
  <c r="L7" i="65" s="1"/>
  <c r="P7" i="65" s="1"/>
  <c r="T7" i="65" s="1"/>
  <c r="X7" i="65" s="1"/>
  <c r="AB7" i="65" s="1"/>
  <c r="AF7" i="65" s="1"/>
  <c r="AJ7" i="65" s="1"/>
  <c r="AK14" i="61"/>
  <c r="AK13" i="61"/>
  <c r="Y21" i="61"/>
  <c r="Y20" i="61"/>
  <c r="M14" i="61"/>
  <c r="M13" i="61"/>
  <c r="Y19" i="61"/>
  <c r="Y18" i="61"/>
  <c r="Y17" i="61"/>
  <c r="H7" i="61"/>
  <c r="L7" i="61" s="1"/>
  <c r="P7" i="61" s="1"/>
  <c r="T7" i="61" s="1"/>
  <c r="X7" i="61" s="1"/>
  <c r="AB7" i="61" s="1"/>
  <c r="AF7" i="61" s="1"/>
  <c r="AJ7" i="61" s="1"/>
  <c r="H7" i="64"/>
  <c r="L7" i="64" s="1"/>
  <c r="P7" i="64" s="1"/>
  <c r="T7" i="64" s="1"/>
  <c r="X7" i="64" s="1"/>
  <c r="AB7" i="64" s="1"/>
  <c r="AF7" i="64" s="1"/>
  <c r="AJ7" i="64" s="1"/>
  <c r="E7" i="58"/>
  <c r="H7" i="58"/>
  <c r="L7" i="58" s="1"/>
  <c r="P7" i="58" s="1"/>
  <c r="T7" i="58" s="1"/>
  <c r="X7" i="58" s="1"/>
  <c r="AB7" i="58" s="1"/>
  <c r="AF7" i="58" s="1"/>
  <c r="AJ7" i="58" s="1"/>
  <c r="AK17" i="57"/>
  <c r="AK16" i="57"/>
  <c r="M17" i="57"/>
  <c r="M16" i="57"/>
  <c r="Y23" i="57"/>
  <c r="Y22" i="57"/>
  <c r="Y21" i="57"/>
  <c r="Y20" i="57"/>
  <c r="AK15" i="57"/>
  <c r="Y19" i="57"/>
  <c r="M15" i="57"/>
  <c r="AK14" i="57"/>
  <c r="AG12" i="57"/>
  <c r="AC11" i="57"/>
  <c r="Y18" i="57"/>
  <c r="U11" i="57"/>
  <c r="Q12" i="57"/>
  <c r="M14" i="57"/>
  <c r="I12" i="57"/>
  <c r="E11" i="57"/>
  <c r="H7" i="57"/>
  <c r="L7" i="57" s="1"/>
  <c r="P7" i="57" s="1"/>
  <c r="T7" i="57" s="1"/>
  <c r="X7" i="57" s="1"/>
  <c r="AB7" i="57" s="1"/>
  <c r="AF7" i="57" s="1"/>
  <c r="AJ7" i="57" s="1"/>
  <c r="H7" i="60"/>
  <c r="L7" i="60" s="1"/>
  <c r="P7" i="60" s="1"/>
  <c r="T7" i="60" s="1"/>
  <c r="X7" i="60" s="1"/>
  <c r="AB7" i="60" s="1"/>
  <c r="AF7" i="60" s="1"/>
  <c r="AJ7" i="60" s="1"/>
  <c r="Y21" i="63"/>
  <c r="Y20" i="63"/>
  <c r="AK15" i="63"/>
  <c r="Y19" i="63"/>
  <c r="M15" i="63"/>
  <c r="AK14" i="63"/>
  <c r="AG12" i="63"/>
  <c r="AC11" i="63"/>
  <c r="Y18" i="63"/>
  <c r="U11" i="63"/>
  <c r="Q12" i="63"/>
  <c r="M14" i="63"/>
  <c r="I12" i="63"/>
  <c r="E11" i="63"/>
  <c r="H7" i="55"/>
  <c r="L7" i="55" s="1"/>
  <c r="P7" i="55" s="1"/>
  <c r="T7" i="55" s="1"/>
  <c r="X7" i="55" s="1"/>
  <c r="AB7" i="55" s="1"/>
  <c r="AF7" i="55" s="1"/>
  <c r="AJ7" i="55" s="1"/>
  <c r="H7" i="56"/>
  <c r="L7" i="56" s="1"/>
  <c r="P7" i="56" s="1"/>
  <c r="T7" i="56" s="1"/>
  <c r="X7" i="56" s="1"/>
  <c r="AB7" i="56" s="1"/>
  <c r="AF7" i="56" s="1"/>
  <c r="AJ7" i="56" s="1"/>
  <c r="H7" i="54"/>
  <c r="L7" i="54" s="1"/>
  <c r="P7" i="54" s="1"/>
  <c r="T7" i="54" s="1"/>
  <c r="X7" i="54" s="1"/>
  <c r="AB7" i="54" s="1"/>
  <c r="AF7" i="54" s="1"/>
  <c r="AJ7" i="54" s="1"/>
  <c r="Y19" i="49"/>
  <c r="H7" i="53"/>
  <c r="L7" i="53" s="1"/>
  <c r="P7" i="53" s="1"/>
  <c r="T7" i="53" s="1"/>
  <c r="X7" i="53" s="1"/>
  <c r="AB7" i="53" s="1"/>
  <c r="AF7" i="53" s="1"/>
  <c r="AJ7" i="53" s="1"/>
  <c r="Y17" i="49"/>
  <c r="H7" i="49"/>
  <c r="L7" i="49" s="1"/>
  <c r="P7" i="49" s="1"/>
  <c r="T7" i="49" s="1"/>
  <c r="X7" i="49" s="1"/>
  <c r="AB7" i="49" s="1"/>
  <c r="AF7" i="49" s="1"/>
  <c r="AJ7" i="49" s="1"/>
  <c r="AK15" i="52"/>
  <c r="AG12" i="52"/>
  <c r="AC11" i="52"/>
  <c r="Y21" i="52"/>
  <c r="U11" i="52"/>
  <c r="Q12" i="52"/>
  <c r="M15" i="52"/>
  <c r="I12" i="52"/>
  <c r="E11" i="52"/>
  <c r="Y20" i="52"/>
  <c r="Y19" i="52"/>
  <c r="AK14" i="52"/>
  <c r="AK13" i="52"/>
  <c r="M14" i="52"/>
  <c r="M13" i="52"/>
  <c r="Y18" i="52"/>
  <c r="AJ7" i="52"/>
  <c r="H7" i="52"/>
  <c r="L7" i="52" s="1"/>
  <c r="P7" i="52" s="1"/>
  <c r="T7" i="52" s="1"/>
  <c r="X7" i="52" s="1"/>
  <c r="H7" i="48"/>
  <c r="L7" i="48" s="1"/>
  <c r="P7" i="48" s="1"/>
  <c r="T7" i="48" s="1"/>
  <c r="X7" i="48" s="1"/>
  <c r="AB7" i="48" s="1"/>
  <c r="AF7" i="48" s="1"/>
  <c r="AJ7" i="48" s="1"/>
  <c r="H7" i="67"/>
  <c r="L7" i="67" s="1"/>
  <c r="P7" i="67" s="1"/>
  <c r="T7" i="67" s="1"/>
  <c r="X7" i="67" s="1"/>
  <c r="AB7" i="67" s="1"/>
  <c r="AF7" i="67" s="1"/>
  <c r="AJ7" i="67" s="1"/>
  <c r="H7" i="47"/>
  <c r="L7" i="47" s="1"/>
  <c r="P7" i="47" s="1"/>
  <c r="T7" i="47" s="1"/>
  <c r="X7" i="47" s="1"/>
  <c r="AB7" i="47" s="1"/>
  <c r="AF7" i="47" s="1"/>
  <c r="AJ7" i="47" s="1"/>
  <c r="L7" i="66"/>
  <c r="P7" i="66" s="1"/>
  <c r="T7" i="66" s="1"/>
  <c r="X7" i="66" s="1"/>
  <c r="AB7" i="66" s="1"/>
  <c r="AF7" i="66" s="1"/>
  <c r="AJ7" i="66" s="1"/>
  <c r="H7" i="66"/>
  <c r="H7" i="46"/>
  <c r="L7" i="46" s="1"/>
  <c r="P7" i="46" s="1"/>
  <c r="T7" i="46" s="1"/>
  <c r="X7" i="46" s="1"/>
  <c r="AB7" i="46" s="1"/>
  <c r="AF7" i="46" s="1"/>
  <c r="AJ7" i="46" s="1"/>
  <c r="H7" i="45"/>
  <c r="L7" i="45" s="1"/>
  <c r="P7" i="45" s="1"/>
  <c r="T7" i="45" s="1"/>
  <c r="X7" i="45" s="1"/>
  <c r="AB7" i="45" s="1"/>
  <c r="AF7" i="45" s="1"/>
  <c r="AJ7" i="45" s="1"/>
  <c r="H7" i="44"/>
  <c r="L7" i="44" s="1"/>
  <c r="P7" i="44" s="1"/>
  <c r="T7" i="44" s="1"/>
  <c r="X7" i="44" s="1"/>
  <c r="AB7" i="44" s="1"/>
  <c r="AF7" i="44" s="1"/>
  <c r="AJ7" i="44" s="1"/>
  <c r="P7" i="62"/>
  <c r="T7" i="62" s="1"/>
  <c r="X7" i="62" s="1"/>
  <c r="AB7" i="62" s="1"/>
  <c r="AF7" i="62" s="1"/>
  <c r="AJ7" i="62" s="1"/>
  <c r="L7" i="62"/>
  <c r="H7" i="62"/>
  <c r="E7" i="43"/>
  <c r="K13" i="42" l="1"/>
  <c r="Y20" i="51"/>
  <c r="K11" i="69"/>
  <c r="O10" i="69" s="1"/>
  <c r="Q10" i="69" s="1"/>
  <c r="AC7" i="69"/>
  <c r="Y7" i="69"/>
  <c r="Q7" i="69"/>
  <c r="I7" i="69"/>
  <c r="AK7" i="69"/>
  <c r="AK21" i="69" s="1"/>
  <c r="AK22" i="69" s="1"/>
  <c r="J33" i="34" s="1"/>
  <c r="M7" i="69"/>
  <c r="E21" i="69"/>
  <c r="E22" i="69" s="1"/>
  <c r="B33" i="34" s="1"/>
  <c r="AG7" i="69"/>
  <c r="U7" i="69"/>
  <c r="S10" i="69" l="1"/>
  <c r="U10" i="69" s="1"/>
  <c r="U21" i="69" s="1"/>
  <c r="U22" i="69" s="1"/>
  <c r="F33" i="34" s="1"/>
  <c r="M11" i="69"/>
  <c r="M21" i="69" s="1"/>
  <c r="M22" i="69" s="1"/>
  <c r="D33" i="34" s="1"/>
  <c r="AG11" i="69"/>
  <c r="Y12" i="69"/>
  <c r="Q11" i="69"/>
  <c r="Q21" i="69" s="1"/>
  <c r="Q22" i="69" s="1"/>
  <c r="E33" i="34" s="1"/>
  <c r="I11" i="69"/>
  <c r="I21" i="69" s="1"/>
  <c r="I22" i="69" s="1"/>
  <c r="C33" i="34" s="1"/>
  <c r="W11" i="69" l="1"/>
  <c r="Y11" i="69" s="1"/>
  <c r="Y21" i="69" s="1"/>
  <c r="Y22" i="69" s="1"/>
  <c r="G33" i="34" s="1"/>
  <c r="AA10" i="69" l="1"/>
  <c r="AC10" i="69" s="1"/>
  <c r="AC21" i="69" s="1"/>
  <c r="AC22" i="69" s="1"/>
  <c r="H33" i="34" s="1"/>
  <c r="AE10" i="69" l="1"/>
  <c r="AG10" i="69" s="1"/>
  <c r="AG21" i="69" s="1"/>
  <c r="AG22" i="69" s="1"/>
  <c r="I33" i="34" s="1"/>
  <c r="AI8" i="59"/>
  <c r="AE8" i="59"/>
  <c r="AA8" i="59"/>
  <c r="W8" i="59"/>
  <c r="S8" i="59"/>
  <c r="O8" i="59"/>
  <c r="K8" i="59"/>
  <c r="G8" i="59"/>
  <c r="AI8" i="62"/>
  <c r="AE8" i="62"/>
  <c r="AA8" i="62"/>
  <c r="W8" i="62"/>
  <c r="S8" i="62"/>
  <c r="O8" i="62"/>
  <c r="K8" i="62"/>
  <c r="G8" i="62"/>
  <c r="AI8" i="43"/>
  <c r="AE8" i="43"/>
  <c r="AA8" i="43"/>
  <c r="W8" i="43"/>
  <c r="S8" i="43"/>
  <c r="O8" i="43"/>
  <c r="K8" i="43"/>
  <c r="AK20" i="68"/>
  <c r="AG20" i="68"/>
  <c r="AC20" i="68"/>
  <c r="Y20" i="68"/>
  <c r="U20" i="68"/>
  <c r="Q20" i="68"/>
  <c r="M20" i="68"/>
  <c r="I20" i="68"/>
  <c r="E20" i="68"/>
  <c r="Y15" i="68"/>
  <c r="Y14" i="68"/>
  <c r="Y13" i="68"/>
  <c r="Y12" i="68"/>
  <c r="AK11" i="68"/>
  <c r="AG11" i="68"/>
  <c r="Y11" i="68"/>
  <c r="Q11" i="68"/>
  <c r="M11" i="68"/>
  <c r="I11" i="68"/>
  <c r="AK10" i="68"/>
  <c r="AG10" i="68"/>
  <c r="AC10" i="68"/>
  <c r="Y10" i="68"/>
  <c r="U10" i="68"/>
  <c r="Q10" i="68"/>
  <c r="M10" i="68"/>
  <c r="I10" i="68"/>
  <c r="E10" i="68"/>
  <c r="AK9" i="68"/>
  <c r="AG9" i="68"/>
  <c r="AC9" i="68"/>
  <c r="Y9" i="68"/>
  <c r="U9" i="68"/>
  <c r="Q9" i="68"/>
  <c r="M9" i="68"/>
  <c r="I9" i="68"/>
  <c r="E9" i="68"/>
  <c r="AK8" i="68"/>
  <c r="AG8" i="68"/>
  <c r="AC8" i="68"/>
  <c r="Y8" i="68"/>
  <c r="U8" i="68"/>
  <c r="Q8" i="68"/>
  <c r="M8" i="68"/>
  <c r="I8" i="68"/>
  <c r="E8" i="68"/>
  <c r="E7" i="68"/>
  <c r="I7" i="68" s="1"/>
  <c r="M7" i="68" s="1"/>
  <c r="Q7" i="68" s="1"/>
  <c r="U7" i="68" s="1"/>
  <c r="Y7" i="68" s="1"/>
  <c r="AC7" i="68" s="1"/>
  <c r="AG7" i="68" s="1"/>
  <c r="AK7" i="68" s="1"/>
  <c r="AK6" i="68"/>
  <c r="AG6" i="68"/>
  <c r="AC6" i="68"/>
  <c r="Y6" i="68"/>
  <c r="U6" i="68"/>
  <c r="Q6" i="68"/>
  <c r="M6" i="68"/>
  <c r="I6" i="68"/>
  <c r="E6" i="68"/>
  <c r="AK20" i="67"/>
  <c r="AG20" i="67"/>
  <c r="AC20" i="67"/>
  <c r="Y20" i="67"/>
  <c r="U20" i="67"/>
  <c r="Q20" i="67"/>
  <c r="M20" i="67"/>
  <c r="I20" i="67"/>
  <c r="E20" i="67"/>
  <c r="Y16" i="67"/>
  <c r="Y15" i="67"/>
  <c r="Y14" i="67"/>
  <c r="Y13" i="67"/>
  <c r="Y12" i="67"/>
  <c r="AK11" i="67"/>
  <c r="AG11" i="67"/>
  <c r="Y11" i="67"/>
  <c r="Q11" i="67"/>
  <c r="M11" i="67"/>
  <c r="I11" i="67"/>
  <c r="AK10" i="67"/>
  <c r="AG10" i="67"/>
  <c r="AC10" i="67"/>
  <c r="Y10" i="67"/>
  <c r="U10" i="67"/>
  <c r="Q10" i="67"/>
  <c r="M10" i="67"/>
  <c r="I10" i="67"/>
  <c r="E10" i="67"/>
  <c r="AK9" i="67"/>
  <c r="AG9" i="67"/>
  <c r="AC9" i="67"/>
  <c r="Y9" i="67"/>
  <c r="U9" i="67"/>
  <c r="Q9" i="67"/>
  <c r="M9" i="67"/>
  <c r="I9" i="67"/>
  <c r="E9" i="67"/>
  <c r="AK8" i="67"/>
  <c r="AG8" i="67"/>
  <c r="AC8" i="67"/>
  <c r="Y8" i="67"/>
  <c r="U8" i="67"/>
  <c r="Q8" i="67"/>
  <c r="M8" i="67"/>
  <c r="I8" i="67"/>
  <c r="E8" i="67"/>
  <c r="G7" i="67"/>
  <c r="K7" i="67" s="1"/>
  <c r="O7" i="67" s="1"/>
  <c r="S7" i="67" s="1"/>
  <c r="W7" i="67" s="1"/>
  <c r="AA7" i="67" s="1"/>
  <c r="AE7" i="67" s="1"/>
  <c r="AI7" i="67" s="1"/>
  <c r="E7" i="67"/>
  <c r="AK7" i="67" s="1"/>
  <c r="AK6" i="67"/>
  <c r="AG6" i="67"/>
  <c r="AC6" i="67"/>
  <c r="Y6" i="67"/>
  <c r="U6" i="67"/>
  <c r="Q6" i="67"/>
  <c r="M6" i="67"/>
  <c r="I6" i="67"/>
  <c r="E6" i="67"/>
  <c r="AK20" i="66"/>
  <c r="AG20" i="66"/>
  <c r="AC20" i="66"/>
  <c r="Y20" i="66"/>
  <c r="U20" i="66"/>
  <c r="Q20" i="66"/>
  <c r="M20" i="66"/>
  <c r="I20" i="66"/>
  <c r="E20" i="66"/>
  <c r="Y16" i="66"/>
  <c r="Y15" i="66"/>
  <c r="Y14" i="66"/>
  <c r="Y13" i="66"/>
  <c r="Y12" i="66"/>
  <c r="AK11" i="66"/>
  <c r="AG11" i="66"/>
  <c r="Q11" i="66"/>
  <c r="M11" i="66"/>
  <c r="I11" i="66"/>
  <c r="AK10" i="66"/>
  <c r="Y10" i="66"/>
  <c r="M10" i="66"/>
  <c r="G10" i="66"/>
  <c r="I10" i="66" s="1"/>
  <c r="E10" i="66"/>
  <c r="AK9" i="66"/>
  <c r="AG9" i="66"/>
  <c r="AC9" i="66"/>
  <c r="Y9" i="66"/>
  <c r="U9" i="66"/>
  <c r="Q9" i="66"/>
  <c r="M9" i="66"/>
  <c r="I9" i="66"/>
  <c r="E9" i="66"/>
  <c r="W8" i="66"/>
  <c r="Y8" i="66" s="1"/>
  <c r="G8" i="66"/>
  <c r="AA8" i="66" s="1"/>
  <c r="AC8" i="66" s="1"/>
  <c r="E8" i="66"/>
  <c r="G7" i="66"/>
  <c r="K7" i="66" s="1"/>
  <c r="O7" i="66" s="1"/>
  <c r="S7" i="66" s="1"/>
  <c r="W7" i="66" s="1"/>
  <c r="AA7" i="66" s="1"/>
  <c r="AE7" i="66" s="1"/>
  <c r="AI7" i="66" s="1"/>
  <c r="E7" i="66"/>
  <c r="AK7" i="66" s="1"/>
  <c r="AK6" i="66"/>
  <c r="AG6" i="66"/>
  <c r="AC6" i="66"/>
  <c r="Y6" i="66"/>
  <c r="U6" i="66"/>
  <c r="Q6" i="66"/>
  <c r="M6" i="66"/>
  <c r="I6" i="66"/>
  <c r="E6" i="66"/>
  <c r="E7" i="65"/>
  <c r="Y15" i="65"/>
  <c r="Q7" i="67" l="1"/>
  <c r="Q21" i="67" s="1"/>
  <c r="Q22" i="67" s="1"/>
  <c r="E14" i="34" s="1"/>
  <c r="E21" i="67"/>
  <c r="E22" i="67" s="1"/>
  <c r="B14" i="34" s="1"/>
  <c r="M21" i="68"/>
  <c r="M22" i="68" s="1"/>
  <c r="D31" i="34" s="1"/>
  <c r="Y7" i="67"/>
  <c r="Y21" i="67" s="1"/>
  <c r="Y22" i="67" s="1"/>
  <c r="G14" i="34" s="1"/>
  <c r="AG7" i="67"/>
  <c r="AG21" i="67" s="1"/>
  <c r="AG22" i="67" s="1"/>
  <c r="I14" i="34" s="1"/>
  <c r="I21" i="68"/>
  <c r="I22" i="68" s="1"/>
  <c r="C31" i="34" s="1"/>
  <c r="Q7" i="66"/>
  <c r="Y7" i="66"/>
  <c r="I7" i="66"/>
  <c r="AG7" i="66"/>
  <c r="I7" i="67"/>
  <c r="I21" i="67" s="1"/>
  <c r="I22" i="67" s="1"/>
  <c r="C14" i="34" s="1"/>
  <c r="E21" i="68"/>
  <c r="E22" i="68" s="1"/>
  <c r="B31" i="34" s="1"/>
  <c r="Y21" i="68"/>
  <c r="Y22" i="68" s="1"/>
  <c r="G31" i="34" s="1"/>
  <c r="Q21" i="68"/>
  <c r="Q22" i="68" s="1"/>
  <c r="E31" i="34" s="1"/>
  <c r="AG21" i="68"/>
  <c r="AG22" i="68" s="1"/>
  <c r="I31" i="34" s="1"/>
  <c r="AC21" i="68"/>
  <c r="AC22" i="68" s="1"/>
  <c r="H31" i="34" s="1"/>
  <c r="U21" i="68"/>
  <c r="U22" i="68" s="1"/>
  <c r="F31" i="34" s="1"/>
  <c r="AK21" i="68"/>
  <c r="AK22" i="68" s="1"/>
  <c r="J31" i="34" s="1"/>
  <c r="AK21" i="67"/>
  <c r="AK22" i="67" s="1"/>
  <c r="J14" i="34" s="1"/>
  <c r="M7" i="67"/>
  <c r="M21" i="67" s="1"/>
  <c r="M22" i="67" s="1"/>
  <c r="D14" i="34" s="1"/>
  <c r="U7" i="67"/>
  <c r="U21" i="67" s="1"/>
  <c r="U22" i="67" s="1"/>
  <c r="F14" i="34" s="1"/>
  <c r="AC7" i="67"/>
  <c r="AC21" i="67" s="1"/>
  <c r="AC22" i="67" s="1"/>
  <c r="H14" i="34" s="1"/>
  <c r="E21" i="66"/>
  <c r="E22" i="66" s="1"/>
  <c r="B12" i="34" s="1"/>
  <c r="I8" i="66"/>
  <c r="M7" i="66"/>
  <c r="AC7" i="66"/>
  <c r="K8" i="66"/>
  <c r="U7" i="66"/>
  <c r="AK20" i="65"/>
  <c r="AG20" i="65"/>
  <c r="AC20" i="65"/>
  <c r="Y20" i="65"/>
  <c r="U20" i="65"/>
  <c r="Q20" i="65"/>
  <c r="M20" i="65"/>
  <c r="I20" i="65"/>
  <c r="E20" i="65"/>
  <c r="Y14" i="65"/>
  <c r="Y13" i="65"/>
  <c r="AK12" i="65"/>
  <c r="Y12" i="65"/>
  <c r="M12" i="65"/>
  <c r="AK11" i="65"/>
  <c r="AG11" i="65"/>
  <c r="Y11" i="65"/>
  <c r="Q11" i="65"/>
  <c r="M11" i="65"/>
  <c r="I11" i="65"/>
  <c r="AK10" i="65"/>
  <c r="AG10" i="65"/>
  <c r="AC10" i="65"/>
  <c r="Y10" i="65"/>
  <c r="U10" i="65"/>
  <c r="Q10" i="65"/>
  <c r="M10" i="65"/>
  <c r="I10" i="65"/>
  <c r="E10" i="65"/>
  <c r="AK9" i="65"/>
  <c r="AG9" i="65"/>
  <c r="AC9" i="65"/>
  <c r="Y9" i="65"/>
  <c r="U9" i="65"/>
  <c r="Q9" i="65"/>
  <c r="M9" i="65"/>
  <c r="I9" i="65"/>
  <c r="E9" i="65"/>
  <c r="AK8" i="65"/>
  <c r="AG8" i="65"/>
  <c r="AC8" i="65"/>
  <c r="Y8" i="65"/>
  <c r="U8" i="65"/>
  <c r="Q8" i="65"/>
  <c r="M8" i="65"/>
  <c r="I8" i="65"/>
  <c r="E8" i="65"/>
  <c r="U7" i="65"/>
  <c r="Y7" i="65" s="1"/>
  <c r="AK6" i="65"/>
  <c r="AG6" i="65"/>
  <c r="AC6" i="65"/>
  <c r="Y6" i="65"/>
  <c r="U6" i="65"/>
  <c r="Q6" i="65"/>
  <c r="M6" i="65"/>
  <c r="I6" i="65"/>
  <c r="E6" i="65"/>
  <c r="E7" i="64"/>
  <c r="I7" i="64" s="1"/>
  <c r="M7" i="64" s="1"/>
  <c r="Q7" i="64" s="1"/>
  <c r="U7" i="64" s="1"/>
  <c r="Y7" i="64" s="1"/>
  <c r="AC7" i="64" s="1"/>
  <c r="AG7" i="64" s="1"/>
  <c r="AK7" i="64" s="1"/>
  <c r="Y15" i="64"/>
  <c r="AK20" i="64"/>
  <c r="AG20" i="64"/>
  <c r="AC20" i="64"/>
  <c r="Y20" i="64"/>
  <c r="U20" i="64"/>
  <c r="Q20" i="64"/>
  <c r="M20" i="64"/>
  <c r="I20" i="64"/>
  <c r="E20" i="64"/>
  <c r="Y14" i="64"/>
  <c r="Y13" i="64"/>
  <c r="Y12" i="64"/>
  <c r="AK11" i="64"/>
  <c r="AG11" i="64"/>
  <c r="Y11" i="64"/>
  <c r="Q11" i="64"/>
  <c r="M11" i="64"/>
  <c r="I11" i="64"/>
  <c r="AK10" i="64"/>
  <c r="AG10" i="64"/>
  <c r="AC10" i="64"/>
  <c r="Y10" i="64"/>
  <c r="U10" i="64"/>
  <c r="Q10" i="64"/>
  <c r="M10" i="64"/>
  <c r="I10" i="64"/>
  <c r="E10" i="64"/>
  <c r="AK9" i="64"/>
  <c r="AG9" i="64"/>
  <c r="AC9" i="64"/>
  <c r="Y9" i="64"/>
  <c r="U9" i="64"/>
  <c r="Q9" i="64"/>
  <c r="M9" i="64"/>
  <c r="I9" i="64"/>
  <c r="E9" i="64"/>
  <c r="AK8" i="64"/>
  <c r="AG8" i="64"/>
  <c r="AC8" i="64"/>
  <c r="Y8" i="64"/>
  <c r="U8" i="64"/>
  <c r="Q8" i="64"/>
  <c r="M8" i="64"/>
  <c r="I8" i="64"/>
  <c r="E8" i="64"/>
  <c r="AK6" i="64"/>
  <c r="AG6" i="64"/>
  <c r="AC6" i="64"/>
  <c r="Y6" i="64"/>
  <c r="U6" i="64"/>
  <c r="Q6" i="64"/>
  <c r="M6" i="64"/>
  <c r="I6" i="64"/>
  <c r="E6" i="64"/>
  <c r="AK22" i="63"/>
  <c r="AG22" i="63"/>
  <c r="AC22" i="63"/>
  <c r="Y22" i="63"/>
  <c r="U22" i="63"/>
  <c r="Q22" i="63"/>
  <c r="M22" i="63"/>
  <c r="I22" i="63"/>
  <c r="E22" i="63"/>
  <c r="Y17" i="63"/>
  <c r="Y16" i="63"/>
  <c r="Y15" i="63"/>
  <c r="Y14" i="63"/>
  <c r="AK13" i="63"/>
  <c r="Y13" i="63"/>
  <c r="M13" i="63"/>
  <c r="AK12" i="63"/>
  <c r="Y12" i="63"/>
  <c r="M12" i="63"/>
  <c r="AK11" i="63"/>
  <c r="AG11" i="63"/>
  <c r="Y11" i="63"/>
  <c r="Q11" i="63"/>
  <c r="M11" i="63"/>
  <c r="I11" i="63"/>
  <c r="AK10" i="63"/>
  <c r="AG10" i="63"/>
  <c r="AC10" i="63"/>
  <c r="Y10" i="63"/>
  <c r="U10" i="63"/>
  <c r="Q10" i="63"/>
  <c r="M10" i="63"/>
  <c r="I10" i="63"/>
  <c r="E10" i="63"/>
  <c r="AK9" i="63"/>
  <c r="AG9" i="63"/>
  <c r="AC9" i="63"/>
  <c r="Y9" i="63"/>
  <c r="U9" i="63"/>
  <c r="Q9" i="63"/>
  <c r="M9" i="63"/>
  <c r="I9" i="63"/>
  <c r="E9" i="63"/>
  <c r="AK8" i="63"/>
  <c r="AG8" i="63"/>
  <c r="AC8" i="63"/>
  <c r="Y8" i="63"/>
  <c r="U8" i="63"/>
  <c r="Q8" i="63"/>
  <c r="M8" i="63"/>
  <c r="I8" i="63"/>
  <c r="E8" i="63"/>
  <c r="E7" i="63"/>
  <c r="I7" i="63" s="1"/>
  <c r="M7" i="63" s="1"/>
  <c r="Q7" i="63" s="1"/>
  <c r="U7" i="63" s="1"/>
  <c r="Y7" i="63" s="1"/>
  <c r="AC7" i="63" s="1"/>
  <c r="AG7" i="63" s="1"/>
  <c r="AK7" i="63" s="1"/>
  <c r="AK6" i="63"/>
  <c r="AG6" i="63"/>
  <c r="AC6" i="63"/>
  <c r="Y6" i="63"/>
  <c r="U6" i="63"/>
  <c r="Q6" i="63"/>
  <c r="M6" i="63"/>
  <c r="I6" i="63"/>
  <c r="E6" i="63"/>
  <c r="Y12" i="59"/>
  <c r="Y13" i="59"/>
  <c r="Y14" i="59"/>
  <c r="Y15" i="59"/>
  <c r="I21" i="66" l="1"/>
  <c r="I22" i="66" s="1"/>
  <c r="C12" i="34" s="1"/>
  <c r="Y23" i="63"/>
  <c r="Y24" i="63" s="1"/>
  <c r="G24" i="34" s="1"/>
  <c r="Q10" i="66"/>
  <c r="M8" i="66"/>
  <c r="M21" i="66" s="1"/>
  <c r="M22" i="66" s="1"/>
  <c r="D12" i="34" s="1"/>
  <c r="AE8" i="66"/>
  <c r="AG8" i="66" s="1"/>
  <c r="O8" i="66"/>
  <c r="E21" i="65"/>
  <c r="E22" i="65" s="1"/>
  <c r="B30" i="34" s="1"/>
  <c r="U21" i="65"/>
  <c r="U22" i="65" s="1"/>
  <c r="F30" i="34" s="1"/>
  <c r="Y21" i="65"/>
  <c r="Y22" i="65" s="1"/>
  <c r="G30" i="34" s="1"/>
  <c r="I7" i="65"/>
  <c r="M7" i="65" s="1"/>
  <c r="AC7" i="65"/>
  <c r="M23" i="63"/>
  <c r="M24" i="63" s="1"/>
  <c r="D24" i="34" s="1"/>
  <c r="AC23" i="63"/>
  <c r="AC24" i="63" s="1"/>
  <c r="H24" i="34" s="1"/>
  <c r="Q23" i="63"/>
  <c r="Q24" i="63" s="1"/>
  <c r="E24" i="34" s="1"/>
  <c r="I23" i="63"/>
  <c r="I24" i="63" s="1"/>
  <c r="C24" i="34" s="1"/>
  <c r="AG23" i="63"/>
  <c r="AG24" i="63" s="1"/>
  <c r="I24" i="34" s="1"/>
  <c r="E23" i="63"/>
  <c r="E24" i="63" s="1"/>
  <c r="B24" i="34" s="1"/>
  <c r="U23" i="63"/>
  <c r="U24" i="63" s="1"/>
  <c r="F24" i="34" s="1"/>
  <c r="AK23" i="63"/>
  <c r="AK24" i="63" s="1"/>
  <c r="J24" i="34" s="1"/>
  <c r="E21" i="64"/>
  <c r="E22" i="64" s="1"/>
  <c r="B28" i="34" s="1"/>
  <c r="U21" i="64"/>
  <c r="U22" i="64" s="1"/>
  <c r="F28" i="34" s="1"/>
  <c r="AK21" i="64"/>
  <c r="AK22" i="64" s="1"/>
  <c r="J28" i="34" s="1"/>
  <c r="I21" i="64"/>
  <c r="I22" i="64" s="1"/>
  <c r="C28" i="34" s="1"/>
  <c r="M21" i="64"/>
  <c r="M22" i="64" s="1"/>
  <c r="D28" i="34" s="1"/>
  <c r="Q21" i="64"/>
  <c r="Q22" i="64" s="1"/>
  <c r="E28" i="34" s="1"/>
  <c r="AG21" i="64"/>
  <c r="AG22" i="64" s="1"/>
  <c r="I28" i="34" s="1"/>
  <c r="Y21" i="64"/>
  <c r="Y22" i="64" s="1"/>
  <c r="G28" i="34" s="1"/>
  <c r="AC21" i="64"/>
  <c r="AC22" i="64" s="1"/>
  <c r="H28" i="34" s="1"/>
  <c r="AG6" i="61"/>
  <c r="AI8" i="66" l="1"/>
  <c r="AK8" i="66" s="1"/>
  <c r="AK21" i="66" s="1"/>
  <c r="AK22" i="66" s="1"/>
  <c r="J12" i="34" s="1"/>
  <c r="S8" i="66"/>
  <c r="U8" i="66" s="1"/>
  <c r="Q8" i="66"/>
  <c r="Q21" i="66" s="1"/>
  <c r="Q22" i="66" s="1"/>
  <c r="E12" i="34" s="1"/>
  <c r="U10" i="66"/>
  <c r="I21" i="65"/>
  <c r="I22" i="65" s="1"/>
  <c r="C30" i="34" s="1"/>
  <c r="AG7" i="65"/>
  <c r="AC21" i="65"/>
  <c r="AC22" i="65" s="1"/>
  <c r="H30" i="34" s="1"/>
  <c r="Q7" i="65"/>
  <c r="Q21" i="65" s="1"/>
  <c r="Q22" i="65" s="1"/>
  <c r="E30" i="34" s="1"/>
  <c r="M21" i="65"/>
  <c r="M22" i="65" s="1"/>
  <c r="D30" i="34" s="1"/>
  <c r="AG11" i="46"/>
  <c r="AG10" i="46"/>
  <c r="AG9" i="46"/>
  <c r="AG8" i="46"/>
  <c r="AK12" i="61"/>
  <c r="AK11" i="61"/>
  <c r="AK10" i="61"/>
  <c r="AK9" i="61"/>
  <c r="AK8" i="61"/>
  <c r="AG11" i="61"/>
  <c r="AG10" i="61"/>
  <c r="AG9" i="61"/>
  <c r="AG8" i="61"/>
  <c r="AC10" i="61"/>
  <c r="AC9" i="61"/>
  <c r="AC8" i="61"/>
  <c r="Y16" i="61"/>
  <c r="Y15" i="61"/>
  <c r="Y14" i="61"/>
  <c r="Y13" i="61"/>
  <c r="Y12" i="61"/>
  <c r="Y11" i="61"/>
  <c r="Y10" i="61"/>
  <c r="Y9" i="61"/>
  <c r="Y8" i="61"/>
  <c r="U10" i="61"/>
  <c r="U9" i="61"/>
  <c r="U8" i="61"/>
  <c r="Q11" i="61"/>
  <c r="Q10" i="61"/>
  <c r="Q9" i="61"/>
  <c r="Q8" i="61"/>
  <c r="M12" i="61"/>
  <c r="M11" i="61"/>
  <c r="M10" i="61"/>
  <c r="M9" i="61"/>
  <c r="M8" i="61"/>
  <c r="I11" i="61"/>
  <c r="I10" i="61"/>
  <c r="I9" i="61"/>
  <c r="I8" i="61"/>
  <c r="E10" i="61"/>
  <c r="E9" i="61"/>
  <c r="E8" i="61"/>
  <c r="AK11" i="60"/>
  <c r="AK10" i="60"/>
  <c r="AK9" i="60"/>
  <c r="AK8" i="60"/>
  <c r="AG11" i="60"/>
  <c r="AG10" i="60"/>
  <c r="AG9" i="60"/>
  <c r="AG8" i="60"/>
  <c r="AC10" i="60"/>
  <c r="AC9" i="60"/>
  <c r="AC8" i="60"/>
  <c r="Y15" i="60"/>
  <c r="Y14" i="60"/>
  <c r="Y13" i="60"/>
  <c r="Y12" i="60"/>
  <c r="Y11" i="60"/>
  <c r="Y10" i="60"/>
  <c r="Y9" i="60"/>
  <c r="Y8" i="60"/>
  <c r="U10" i="60"/>
  <c r="U9" i="60"/>
  <c r="U8" i="60"/>
  <c r="Q11" i="60"/>
  <c r="Q10" i="60"/>
  <c r="Q9" i="60"/>
  <c r="Q8" i="60"/>
  <c r="M11" i="60"/>
  <c r="M10" i="60"/>
  <c r="M9" i="60"/>
  <c r="M8" i="60"/>
  <c r="I11" i="60"/>
  <c r="I10" i="60"/>
  <c r="I9" i="60"/>
  <c r="I8" i="60"/>
  <c r="E10" i="60"/>
  <c r="E9" i="60"/>
  <c r="E8" i="60"/>
  <c r="AK13" i="57"/>
  <c r="AK12" i="57"/>
  <c r="AK11" i="57"/>
  <c r="AK10" i="57"/>
  <c r="AK9" i="57"/>
  <c r="AK8" i="57"/>
  <c r="AG11" i="57"/>
  <c r="AG10" i="57"/>
  <c r="AG9" i="57"/>
  <c r="AG8" i="57"/>
  <c r="AC10" i="57"/>
  <c r="AC9" i="57"/>
  <c r="AC8" i="57"/>
  <c r="Y17" i="57"/>
  <c r="Y16" i="57"/>
  <c r="Y15" i="57"/>
  <c r="Y14" i="57"/>
  <c r="Y13" i="57"/>
  <c r="Y12" i="57"/>
  <c r="Y11" i="57"/>
  <c r="Y10" i="57"/>
  <c r="Y9" i="57"/>
  <c r="Y8" i="57"/>
  <c r="U10" i="57"/>
  <c r="U9" i="57"/>
  <c r="U8" i="57"/>
  <c r="Q11" i="57"/>
  <c r="Q10" i="57"/>
  <c r="Q9" i="57"/>
  <c r="Q8" i="57"/>
  <c r="M13" i="57"/>
  <c r="M12" i="57"/>
  <c r="M11" i="57"/>
  <c r="M10" i="57"/>
  <c r="M9" i="57"/>
  <c r="M8" i="57"/>
  <c r="I11" i="57"/>
  <c r="I10" i="57"/>
  <c r="I9" i="57"/>
  <c r="I8" i="57"/>
  <c r="E10" i="57"/>
  <c r="E9" i="57"/>
  <c r="E8" i="57"/>
  <c r="E8" i="58"/>
  <c r="AK14" i="58"/>
  <c r="AK13" i="58"/>
  <c r="AK12" i="58"/>
  <c r="AK11" i="58"/>
  <c r="AK10" i="58"/>
  <c r="AK9" i="58"/>
  <c r="AK8" i="58"/>
  <c r="AG11" i="58"/>
  <c r="AG10" i="58"/>
  <c r="AG9" i="58"/>
  <c r="AG8" i="58"/>
  <c r="AC10" i="58"/>
  <c r="AC9" i="58"/>
  <c r="AC8" i="58"/>
  <c r="Y15" i="58"/>
  <c r="Y14" i="58"/>
  <c r="Y13" i="58"/>
  <c r="Y12" i="58"/>
  <c r="Y11" i="58"/>
  <c r="Y10" i="58"/>
  <c r="Y9" i="58"/>
  <c r="Y8" i="58"/>
  <c r="U10" i="58"/>
  <c r="U9" i="58"/>
  <c r="U8" i="58"/>
  <c r="Q11" i="58"/>
  <c r="Q10" i="58"/>
  <c r="Q9" i="58"/>
  <c r="Q8" i="58"/>
  <c r="M11" i="58"/>
  <c r="M10" i="58"/>
  <c r="M9" i="58"/>
  <c r="M8" i="58"/>
  <c r="I11" i="58"/>
  <c r="I10" i="58"/>
  <c r="I9" i="58"/>
  <c r="I8" i="58"/>
  <c r="E10" i="58"/>
  <c r="E9" i="58"/>
  <c r="AK11" i="55"/>
  <c r="AK10" i="55"/>
  <c r="AK9" i="55"/>
  <c r="AK8" i="55"/>
  <c r="AG11" i="55"/>
  <c r="AG10" i="55"/>
  <c r="AG9" i="55"/>
  <c r="AG8" i="55"/>
  <c r="AC10" i="55"/>
  <c r="AC9" i="55"/>
  <c r="AC8" i="55"/>
  <c r="Y15" i="55"/>
  <c r="Y14" i="55"/>
  <c r="Y13" i="55"/>
  <c r="Y12" i="55"/>
  <c r="Y11" i="55"/>
  <c r="Y10" i="55"/>
  <c r="Y9" i="55"/>
  <c r="Y8" i="55"/>
  <c r="U10" i="55"/>
  <c r="U9" i="55"/>
  <c r="U8" i="55"/>
  <c r="Q11" i="55"/>
  <c r="Q10" i="55"/>
  <c r="Q9" i="55"/>
  <c r="Q8" i="55"/>
  <c r="M11" i="55"/>
  <c r="M10" i="55"/>
  <c r="M9" i="55"/>
  <c r="M8" i="55"/>
  <c r="U7" i="55"/>
  <c r="I7" i="55"/>
  <c r="I11" i="55"/>
  <c r="I10" i="55"/>
  <c r="I9" i="55"/>
  <c r="I8" i="55"/>
  <c r="E10" i="55"/>
  <c r="E9" i="55"/>
  <c r="E8" i="55"/>
  <c r="AK12" i="56"/>
  <c r="AK11" i="56"/>
  <c r="AK10" i="56"/>
  <c r="AK9" i="56"/>
  <c r="AK8" i="56"/>
  <c r="AG11" i="56"/>
  <c r="AG10" i="56"/>
  <c r="AG9" i="56"/>
  <c r="AG8" i="56"/>
  <c r="AC10" i="56"/>
  <c r="AC9" i="56"/>
  <c r="AC8" i="56"/>
  <c r="Y14" i="56"/>
  <c r="Y13" i="56"/>
  <c r="Y12" i="56"/>
  <c r="Y11" i="56"/>
  <c r="Y10" i="56"/>
  <c r="Y9" i="56"/>
  <c r="Y8" i="56"/>
  <c r="U10" i="56"/>
  <c r="U9" i="56"/>
  <c r="U8" i="56"/>
  <c r="Q11" i="56"/>
  <c r="Q10" i="56"/>
  <c r="Q9" i="56"/>
  <c r="Q8" i="56"/>
  <c r="M12" i="56"/>
  <c r="M11" i="56"/>
  <c r="M10" i="56"/>
  <c r="M9" i="56"/>
  <c r="M8" i="56"/>
  <c r="I11" i="56"/>
  <c r="I10" i="56"/>
  <c r="I9" i="56"/>
  <c r="I8" i="56"/>
  <c r="E10" i="56"/>
  <c r="E9" i="56"/>
  <c r="E8" i="56"/>
  <c r="AK11" i="54"/>
  <c r="AK10" i="54"/>
  <c r="AK9" i="54"/>
  <c r="AK8" i="54"/>
  <c r="AG11" i="54"/>
  <c r="AG10" i="54"/>
  <c r="AG9" i="54"/>
  <c r="AG8" i="54"/>
  <c r="AC10" i="54"/>
  <c r="AC9" i="54"/>
  <c r="AC8" i="54"/>
  <c r="Y15" i="54"/>
  <c r="Y14" i="54"/>
  <c r="Y13" i="54"/>
  <c r="Y12" i="54"/>
  <c r="Y11" i="54"/>
  <c r="Y10" i="54"/>
  <c r="Y9" i="54"/>
  <c r="Y8" i="54"/>
  <c r="U10" i="54"/>
  <c r="U9" i="54"/>
  <c r="U8" i="54"/>
  <c r="Q11" i="54"/>
  <c r="Q10" i="54"/>
  <c r="Q9" i="54"/>
  <c r="Q8" i="54"/>
  <c r="M11" i="54"/>
  <c r="M10" i="54"/>
  <c r="M9" i="54"/>
  <c r="M8" i="54"/>
  <c r="I11" i="54"/>
  <c r="I10" i="54"/>
  <c r="I9" i="54"/>
  <c r="I8" i="54"/>
  <c r="E10" i="54"/>
  <c r="E9" i="54"/>
  <c r="E8" i="54"/>
  <c r="AK11" i="53"/>
  <c r="AK10" i="53"/>
  <c r="AK9" i="53"/>
  <c r="AK8" i="53"/>
  <c r="AG11" i="53"/>
  <c r="AG10" i="53"/>
  <c r="AG9" i="53"/>
  <c r="AG8" i="53"/>
  <c r="AC10" i="53"/>
  <c r="AC9" i="53"/>
  <c r="AC8" i="53"/>
  <c r="Y14" i="53"/>
  <c r="Y13" i="53"/>
  <c r="Y12" i="53"/>
  <c r="Y11" i="53"/>
  <c r="Y10" i="53"/>
  <c r="Y9" i="53"/>
  <c r="Y8" i="53"/>
  <c r="U10" i="53"/>
  <c r="U9" i="53"/>
  <c r="U8" i="53"/>
  <c r="Q11" i="53"/>
  <c r="Q10" i="53"/>
  <c r="Q9" i="53"/>
  <c r="Q8" i="53"/>
  <c r="M11" i="53"/>
  <c r="M10" i="53"/>
  <c r="M9" i="53"/>
  <c r="M8" i="53"/>
  <c r="I11" i="53"/>
  <c r="I10" i="53"/>
  <c r="I9" i="53"/>
  <c r="I8" i="53"/>
  <c r="E10" i="53"/>
  <c r="E9" i="53"/>
  <c r="E8" i="53"/>
  <c r="AK11" i="49"/>
  <c r="AK10" i="49"/>
  <c r="AK9" i="49"/>
  <c r="AK8" i="49"/>
  <c r="AG11" i="49"/>
  <c r="AG10" i="49"/>
  <c r="AG9" i="49"/>
  <c r="AG8" i="49"/>
  <c r="AC10" i="49"/>
  <c r="AC9" i="49"/>
  <c r="AC8" i="49"/>
  <c r="Y16" i="49"/>
  <c r="Y15" i="49"/>
  <c r="Y14" i="49"/>
  <c r="Y13" i="49"/>
  <c r="Y12" i="49"/>
  <c r="Y11" i="49"/>
  <c r="Y10" i="49"/>
  <c r="Y9" i="49"/>
  <c r="Y8" i="49"/>
  <c r="U10" i="49"/>
  <c r="U9" i="49"/>
  <c r="U8" i="49"/>
  <c r="Q11" i="49"/>
  <c r="Q10" i="49"/>
  <c r="Q9" i="49"/>
  <c r="Q8" i="49"/>
  <c r="M11" i="49"/>
  <c r="M10" i="49"/>
  <c r="M9" i="49"/>
  <c r="M8" i="49"/>
  <c r="I11" i="49"/>
  <c r="I10" i="49"/>
  <c r="I9" i="49"/>
  <c r="I8" i="49"/>
  <c r="E10" i="49"/>
  <c r="E9" i="49"/>
  <c r="E8" i="49"/>
  <c r="AK12" i="52"/>
  <c r="AK11" i="52"/>
  <c r="AK10" i="52"/>
  <c r="AK9" i="52"/>
  <c r="AK8" i="52"/>
  <c r="AG11" i="52"/>
  <c r="AG10" i="52"/>
  <c r="AG9" i="52"/>
  <c r="AG8" i="52"/>
  <c r="AC10" i="52"/>
  <c r="AC9" i="52"/>
  <c r="AC8" i="52"/>
  <c r="Y17" i="52"/>
  <c r="Y16" i="52"/>
  <c r="Y15" i="52"/>
  <c r="Y14" i="52"/>
  <c r="Y13" i="52"/>
  <c r="Y12" i="52"/>
  <c r="Y11" i="52"/>
  <c r="Y10" i="52"/>
  <c r="Y9" i="52"/>
  <c r="Y8" i="52"/>
  <c r="U10" i="52"/>
  <c r="U9" i="52"/>
  <c r="U8" i="52"/>
  <c r="Q11" i="52"/>
  <c r="Q10" i="52"/>
  <c r="Q9" i="52"/>
  <c r="Q8" i="52"/>
  <c r="M12" i="52"/>
  <c r="M11" i="52"/>
  <c r="M10" i="52"/>
  <c r="M9" i="52"/>
  <c r="M8" i="52"/>
  <c r="I11" i="52"/>
  <c r="I10" i="52"/>
  <c r="I9" i="52"/>
  <c r="I8" i="52"/>
  <c r="E10" i="52"/>
  <c r="E9" i="52"/>
  <c r="E8" i="52"/>
  <c r="AK12" i="1"/>
  <c r="AK11" i="1"/>
  <c r="AK10" i="1"/>
  <c r="AK9" i="1"/>
  <c r="AK8" i="1"/>
  <c r="AG12" i="1"/>
  <c r="AG11" i="1"/>
  <c r="AG10" i="1"/>
  <c r="AG9" i="1"/>
  <c r="AG8" i="1"/>
  <c r="AC11" i="1"/>
  <c r="AC10" i="1"/>
  <c r="AC9" i="1"/>
  <c r="AC8" i="1"/>
  <c r="Y19" i="1"/>
  <c r="Y18" i="1"/>
  <c r="Y17" i="1"/>
  <c r="Y16" i="1"/>
  <c r="Y15" i="1"/>
  <c r="Y14" i="1"/>
  <c r="Y13" i="1"/>
  <c r="Y12" i="1"/>
  <c r="Y11" i="1"/>
  <c r="Y10" i="1"/>
  <c r="Y9" i="1"/>
  <c r="Y8" i="1"/>
  <c r="U11" i="1"/>
  <c r="U10" i="1"/>
  <c r="U9" i="1"/>
  <c r="U8" i="1"/>
  <c r="Q12" i="1"/>
  <c r="Q11" i="1"/>
  <c r="Q10" i="1"/>
  <c r="Q9" i="1"/>
  <c r="Q8" i="1"/>
  <c r="M12" i="1"/>
  <c r="M11" i="1"/>
  <c r="M10" i="1"/>
  <c r="M9" i="1"/>
  <c r="M8" i="1"/>
  <c r="I12" i="1"/>
  <c r="I11" i="1"/>
  <c r="I10" i="1"/>
  <c r="I9" i="1"/>
  <c r="I8" i="1"/>
  <c r="E11" i="1"/>
  <c r="E10" i="1"/>
  <c r="E9" i="1"/>
  <c r="E8" i="1"/>
  <c r="AK11" i="51"/>
  <c r="AK10" i="51"/>
  <c r="AK9" i="51"/>
  <c r="AK8" i="51"/>
  <c r="AG11" i="51"/>
  <c r="AG10" i="51"/>
  <c r="AG9" i="51"/>
  <c r="AG8" i="51"/>
  <c r="AC10" i="51"/>
  <c r="AC9" i="51"/>
  <c r="AC8" i="51"/>
  <c r="Y14" i="51"/>
  <c r="Y13" i="51"/>
  <c r="Y12" i="51"/>
  <c r="Y11" i="51"/>
  <c r="Y10" i="51"/>
  <c r="Y9" i="51"/>
  <c r="Y8" i="51"/>
  <c r="U10" i="51"/>
  <c r="U9" i="51"/>
  <c r="U8" i="51"/>
  <c r="Q11" i="51"/>
  <c r="Q10" i="51"/>
  <c r="Q9" i="51"/>
  <c r="Q8" i="51"/>
  <c r="M11" i="51"/>
  <c r="M10" i="51"/>
  <c r="M9" i="51"/>
  <c r="M8" i="51"/>
  <c r="I11" i="51"/>
  <c r="I10" i="51"/>
  <c r="I9" i="51"/>
  <c r="I8" i="51"/>
  <c r="E11" i="51"/>
  <c r="E10" i="51"/>
  <c r="E9" i="51"/>
  <c r="E8" i="51"/>
  <c r="AK11" i="48"/>
  <c r="AK10" i="48"/>
  <c r="AK9" i="48"/>
  <c r="AK8" i="48"/>
  <c r="AG11" i="48"/>
  <c r="AG10" i="48"/>
  <c r="AG9" i="48"/>
  <c r="AG8" i="48"/>
  <c r="AC10" i="48"/>
  <c r="AC9" i="48"/>
  <c r="AC8" i="48"/>
  <c r="Y16" i="48"/>
  <c r="Y15" i="48"/>
  <c r="Y14" i="48"/>
  <c r="Y13" i="48"/>
  <c r="Y12" i="48"/>
  <c r="Y11" i="48"/>
  <c r="Y10" i="48"/>
  <c r="Y9" i="48"/>
  <c r="Y8" i="48"/>
  <c r="U10" i="48"/>
  <c r="U9" i="48"/>
  <c r="U8" i="48"/>
  <c r="Q11" i="48"/>
  <c r="Q10" i="48"/>
  <c r="Q9" i="48"/>
  <c r="Q8" i="48"/>
  <c r="M11" i="48"/>
  <c r="M10" i="48"/>
  <c r="M9" i="48"/>
  <c r="M8" i="48"/>
  <c r="I11" i="48"/>
  <c r="I10" i="48"/>
  <c r="I9" i="48"/>
  <c r="I8" i="48"/>
  <c r="E10" i="48"/>
  <c r="E9" i="48"/>
  <c r="E8" i="48"/>
  <c r="AK11" i="47"/>
  <c r="AK10" i="47"/>
  <c r="AK9" i="47"/>
  <c r="AK8" i="47"/>
  <c r="AG11" i="47"/>
  <c r="AG10" i="47"/>
  <c r="AG9" i="47"/>
  <c r="AG8" i="47"/>
  <c r="AC10" i="47"/>
  <c r="AC9" i="47"/>
  <c r="AC8" i="47"/>
  <c r="Y16" i="47"/>
  <c r="Y15" i="47"/>
  <c r="Y14" i="47"/>
  <c r="Y13" i="47"/>
  <c r="Y12" i="47"/>
  <c r="Y11" i="47"/>
  <c r="Y10" i="47"/>
  <c r="Y9" i="47"/>
  <c r="Y8" i="47"/>
  <c r="U10" i="47"/>
  <c r="U9" i="47"/>
  <c r="U8" i="47"/>
  <c r="Q11" i="47"/>
  <c r="Q10" i="47"/>
  <c r="Q9" i="47"/>
  <c r="Q8" i="47"/>
  <c r="M11" i="47"/>
  <c r="M10" i="47"/>
  <c r="M9" i="47"/>
  <c r="M8" i="47"/>
  <c r="I11" i="47"/>
  <c r="I10" i="47"/>
  <c r="I9" i="47"/>
  <c r="I8" i="47"/>
  <c r="E10" i="47"/>
  <c r="E9" i="47"/>
  <c r="E8" i="47"/>
  <c r="AK11" i="46"/>
  <c r="AK10" i="46"/>
  <c r="AK9" i="46"/>
  <c r="AK8" i="46"/>
  <c r="AC10" i="46"/>
  <c r="AC9" i="46"/>
  <c r="AC8" i="46"/>
  <c r="Y16" i="46"/>
  <c r="Y15" i="46"/>
  <c r="Y14" i="46"/>
  <c r="Y13" i="46"/>
  <c r="Y12" i="46"/>
  <c r="Y11" i="46"/>
  <c r="Y10" i="46"/>
  <c r="Y9" i="46"/>
  <c r="Y8" i="46"/>
  <c r="U10" i="46"/>
  <c r="U9" i="46"/>
  <c r="U8" i="46"/>
  <c r="Q11" i="46"/>
  <c r="Q10" i="46"/>
  <c r="Q9" i="46"/>
  <c r="Q8" i="46"/>
  <c r="M11" i="46"/>
  <c r="M10" i="46"/>
  <c r="M9" i="46"/>
  <c r="M8" i="46"/>
  <c r="I11" i="46"/>
  <c r="I10" i="46"/>
  <c r="I9" i="46"/>
  <c r="I8" i="46"/>
  <c r="E10" i="46"/>
  <c r="E9" i="46"/>
  <c r="E8" i="46"/>
  <c r="AK10" i="45"/>
  <c r="AK9" i="45"/>
  <c r="AG11" i="45"/>
  <c r="AG9" i="45"/>
  <c r="AC9" i="45"/>
  <c r="Y16" i="45"/>
  <c r="Y15" i="45"/>
  <c r="Y14" i="45"/>
  <c r="Y13" i="45"/>
  <c r="Y12" i="45"/>
  <c r="Y10" i="45"/>
  <c r="Y9" i="45"/>
  <c r="U9" i="45"/>
  <c r="Q11" i="45"/>
  <c r="Q9" i="45"/>
  <c r="M10" i="45"/>
  <c r="M9" i="45"/>
  <c r="I11" i="45"/>
  <c r="I9" i="45"/>
  <c r="E10" i="45"/>
  <c r="E9" i="45"/>
  <c r="E8" i="45"/>
  <c r="AK10" i="44"/>
  <c r="AK9" i="44"/>
  <c r="AG11" i="44"/>
  <c r="AG9" i="44"/>
  <c r="AC9" i="44"/>
  <c r="Y16" i="44"/>
  <c r="Y15" i="44"/>
  <c r="Y14" i="44"/>
  <c r="Y13" i="44"/>
  <c r="Y12" i="44"/>
  <c r="Y10" i="44"/>
  <c r="Y9" i="44"/>
  <c r="U9" i="44"/>
  <c r="Q11" i="44"/>
  <c r="Q9" i="44"/>
  <c r="M10" i="44"/>
  <c r="M9" i="44"/>
  <c r="I11" i="44"/>
  <c r="I9" i="44"/>
  <c r="E10" i="44"/>
  <c r="E9" i="44"/>
  <c r="E8" i="44"/>
  <c r="AK12" i="59"/>
  <c r="AK11" i="59"/>
  <c r="AK10" i="59"/>
  <c r="AK9" i="59"/>
  <c r="AK8" i="59"/>
  <c r="AG12" i="59"/>
  <c r="AG11" i="59"/>
  <c r="AG10" i="59"/>
  <c r="AG9" i="59"/>
  <c r="AG8" i="59"/>
  <c r="AC11" i="59"/>
  <c r="AC10" i="59"/>
  <c r="AC9" i="59"/>
  <c r="AC8" i="59"/>
  <c r="Y11" i="59"/>
  <c r="Y10" i="59"/>
  <c r="Y9" i="59"/>
  <c r="Y8" i="59"/>
  <c r="U11" i="59"/>
  <c r="U10" i="59"/>
  <c r="U9" i="59"/>
  <c r="U8" i="59"/>
  <c r="Q12" i="59"/>
  <c r="Q11" i="59"/>
  <c r="Q10" i="59"/>
  <c r="Q9" i="59"/>
  <c r="Q8" i="59"/>
  <c r="M12" i="59"/>
  <c r="M11" i="59"/>
  <c r="M10" i="59"/>
  <c r="M9" i="59"/>
  <c r="M8" i="59"/>
  <c r="I12" i="59"/>
  <c r="I11" i="59"/>
  <c r="I10" i="59"/>
  <c r="I9" i="59"/>
  <c r="I8" i="59"/>
  <c r="E11" i="59"/>
  <c r="E10" i="59"/>
  <c r="E9" i="59"/>
  <c r="E8" i="59"/>
  <c r="AK11" i="62"/>
  <c r="AK10" i="62"/>
  <c r="AK9" i="62"/>
  <c r="AK8" i="62"/>
  <c r="AG11" i="62"/>
  <c r="AG10" i="62"/>
  <c r="AG9" i="62"/>
  <c r="AG8" i="62"/>
  <c r="AC10" i="62"/>
  <c r="AC9" i="62"/>
  <c r="AC8" i="62"/>
  <c r="Y14" i="62"/>
  <c r="Y13" i="62"/>
  <c r="Y12" i="62"/>
  <c r="Y11" i="62"/>
  <c r="Y10" i="62"/>
  <c r="Y9" i="62"/>
  <c r="Y8" i="62"/>
  <c r="U10" i="62"/>
  <c r="U9" i="62"/>
  <c r="U8" i="62"/>
  <c r="Q11" i="62"/>
  <c r="Q10" i="62"/>
  <c r="Q9" i="62"/>
  <c r="Q8" i="62"/>
  <c r="M11" i="62"/>
  <c r="M10" i="62"/>
  <c r="M9" i="62"/>
  <c r="M8" i="62"/>
  <c r="I11" i="62"/>
  <c r="I10" i="62"/>
  <c r="I9" i="62"/>
  <c r="I8" i="62"/>
  <c r="E11" i="62"/>
  <c r="E10" i="62"/>
  <c r="E9" i="62"/>
  <c r="E8" i="62"/>
  <c r="AK11" i="43"/>
  <c r="AK10" i="43"/>
  <c r="AK9" i="43"/>
  <c r="AG11" i="43"/>
  <c r="AG10" i="43"/>
  <c r="AG9" i="43"/>
  <c r="AG8" i="43"/>
  <c r="AC10" i="43"/>
  <c r="AC9" i="43"/>
  <c r="AC8" i="43"/>
  <c r="Y14" i="43"/>
  <c r="Y13" i="43"/>
  <c r="Y12" i="43"/>
  <c r="Y11" i="43"/>
  <c r="Y10" i="43"/>
  <c r="Y9" i="43"/>
  <c r="Y8" i="43"/>
  <c r="U10" i="43"/>
  <c r="U9" i="43"/>
  <c r="U8" i="43"/>
  <c r="Q11" i="43"/>
  <c r="Q10" i="43"/>
  <c r="Q9" i="43"/>
  <c r="M11" i="43"/>
  <c r="M10" i="43"/>
  <c r="M9" i="43"/>
  <c r="I11" i="43"/>
  <c r="I10" i="43"/>
  <c r="I9" i="43"/>
  <c r="E11" i="43"/>
  <c r="E10" i="43"/>
  <c r="E9" i="43"/>
  <c r="E8" i="43"/>
  <c r="K11" i="42"/>
  <c r="K9" i="42"/>
  <c r="K7" i="42"/>
  <c r="K5" i="42"/>
  <c r="E7" i="61"/>
  <c r="AC7" i="61" s="1"/>
  <c r="E7" i="60"/>
  <c r="AC7" i="60" s="1"/>
  <c r="E7" i="57"/>
  <c r="E7" i="56"/>
  <c r="U7" i="56" s="1"/>
  <c r="E7" i="53"/>
  <c r="E7" i="55"/>
  <c r="E7" i="54"/>
  <c r="E7" i="49"/>
  <c r="E7" i="52"/>
  <c r="E7" i="1"/>
  <c r="E7" i="51"/>
  <c r="E7" i="48"/>
  <c r="E7" i="47"/>
  <c r="E7" i="46"/>
  <c r="E7" i="45"/>
  <c r="E7" i="44"/>
  <c r="E7" i="59"/>
  <c r="E7" i="62"/>
  <c r="U21" i="66" l="1"/>
  <c r="U22" i="66" s="1"/>
  <c r="F12" i="34" s="1"/>
  <c r="Y11" i="66"/>
  <c r="Y21" i="66" s="1"/>
  <c r="Y22" i="66" s="1"/>
  <c r="G12" i="34" s="1"/>
  <c r="AK7" i="65"/>
  <c r="AK21" i="65" s="1"/>
  <c r="AK22" i="65" s="1"/>
  <c r="J30" i="34" s="1"/>
  <c r="AG21" i="65"/>
  <c r="AG22" i="65" s="1"/>
  <c r="I30" i="34" s="1"/>
  <c r="I7" i="56"/>
  <c r="U7" i="60"/>
  <c r="U7" i="61"/>
  <c r="AC10" i="66" l="1"/>
  <c r="AC21" i="66" s="1"/>
  <c r="AC22" i="66" s="1"/>
  <c r="H12" i="34" s="1"/>
  <c r="AG10" i="66"/>
  <c r="AG21" i="66" s="1"/>
  <c r="AG22" i="66" s="1"/>
  <c r="I12" i="34" s="1"/>
  <c r="AK6" i="60"/>
  <c r="U6" i="58"/>
  <c r="I6" i="58"/>
  <c r="U6" i="55"/>
  <c r="U6" i="56"/>
  <c r="I6" i="55"/>
  <c r="I6" i="56"/>
  <c r="AK20" i="62" l="1"/>
  <c r="AG20" i="62"/>
  <c r="AC20" i="62"/>
  <c r="Y20" i="62"/>
  <c r="U20" i="62"/>
  <c r="Q20" i="62"/>
  <c r="M20" i="62"/>
  <c r="I20" i="62"/>
  <c r="E20" i="62"/>
  <c r="AK7" i="62"/>
  <c r="AK6" i="62"/>
  <c r="AG6" i="62"/>
  <c r="AC6" i="62"/>
  <c r="Y6" i="62"/>
  <c r="U6" i="62"/>
  <c r="Q6" i="62"/>
  <c r="M6" i="62"/>
  <c r="I6" i="62"/>
  <c r="E6" i="62"/>
  <c r="AK8" i="43"/>
  <c r="E21" i="62" l="1"/>
  <c r="E22" i="62" s="1"/>
  <c r="B7" i="34" s="1"/>
  <c r="AK21" i="62"/>
  <c r="AK22" i="62" s="1"/>
  <c r="J7" i="34" s="1"/>
  <c r="M7" i="62"/>
  <c r="Y7" i="62"/>
  <c r="Y21" i="62" s="1"/>
  <c r="Y22" i="62" s="1"/>
  <c r="G7" i="34" s="1"/>
  <c r="AG7" i="62"/>
  <c r="AG21" i="62" s="1"/>
  <c r="AG22" i="62" s="1"/>
  <c r="I7" i="34" s="1"/>
  <c r="I7" i="62"/>
  <c r="I21" i="62" s="1"/>
  <c r="I22" i="62" s="1"/>
  <c r="C7" i="34" s="1"/>
  <c r="Q7" i="62"/>
  <c r="U7" i="62"/>
  <c r="U21" i="62" s="1"/>
  <c r="U22" i="62" s="1"/>
  <c r="F7" i="34" s="1"/>
  <c r="AC7" i="62"/>
  <c r="AC21" i="62" s="1"/>
  <c r="AC22" i="62" s="1"/>
  <c r="H7" i="34" s="1"/>
  <c r="Q21" i="62" l="1"/>
  <c r="Q22" i="62" s="1"/>
  <c r="E7" i="34" s="1"/>
  <c r="M21" i="62"/>
  <c r="M22" i="62" s="1"/>
  <c r="D7" i="34" s="1"/>
  <c r="AI7" i="51" l="1"/>
  <c r="AC6" i="51"/>
  <c r="AG7" i="61"/>
  <c r="AK7" i="61" s="1"/>
  <c r="AK6" i="61"/>
  <c r="AC6" i="61"/>
  <c r="U6" i="61" l="1"/>
  <c r="Y7" i="61"/>
  <c r="Q6" i="61"/>
  <c r="AK22" i="61"/>
  <c r="AK23" i="61" s="1"/>
  <c r="AG22" i="61"/>
  <c r="AC22" i="61"/>
  <c r="Y22" i="61"/>
  <c r="U22" i="61"/>
  <c r="Q22" i="61"/>
  <c r="M22" i="61"/>
  <c r="I22" i="61"/>
  <c r="E22" i="61"/>
  <c r="I7" i="61"/>
  <c r="M7" i="61" s="1"/>
  <c r="Q7" i="61" s="1"/>
  <c r="Y6" i="61"/>
  <c r="M6" i="61"/>
  <c r="I6" i="61"/>
  <c r="E6" i="61"/>
  <c r="AG6" i="60"/>
  <c r="AC6" i="60"/>
  <c r="AG7" i="60"/>
  <c r="AK7" i="60" s="1"/>
  <c r="U6" i="60"/>
  <c r="Q6" i="60"/>
  <c r="AK20" i="60"/>
  <c r="AG20" i="60"/>
  <c r="AC20" i="60"/>
  <c r="Y20" i="60"/>
  <c r="U20" i="60"/>
  <c r="Q20" i="60"/>
  <c r="M20" i="60"/>
  <c r="I20" i="60"/>
  <c r="E20" i="60"/>
  <c r="I7" i="60"/>
  <c r="M7" i="60" s="1"/>
  <c r="Q7" i="60" s="1"/>
  <c r="Y6" i="60"/>
  <c r="M6" i="60"/>
  <c r="I6" i="60"/>
  <c r="E6" i="60"/>
  <c r="AK6" i="57"/>
  <c r="AG6" i="57"/>
  <c r="AC6" i="57"/>
  <c r="U6" i="57"/>
  <c r="Q6" i="57"/>
  <c r="I6" i="57"/>
  <c r="Y23" i="61" l="1"/>
  <c r="Y24" i="61" s="1"/>
  <c r="U23" i="61"/>
  <c r="U24" i="61" s="1"/>
  <c r="AC23" i="61"/>
  <c r="AC24" i="61" s="1"/>
  <c r="AG23" i="61"/>
  <c r="AG24" i="61" s="1"/>
  <c r="M23" i="61"/>
  <c r="M24" i="61" s="1"/>
  <c r="I23" i="61"/>
  <c r="I24" i="61" s="1"/>
  <c r="Q23" i="61"/>
  <c r="Q24" i="61" s="1"/>
  <c r="E23" i="61"/>
  <c r="E24" i="61" s="1"/>
  <c r="B29" i="34" s="1"/>
  <c r="AK24" i="61"/>
  <c r="E21" i="60"/>
  <c r="E22" i="60" s="1"/>
  <c r="B25" i="34" s="1"/>
  <c r="I21" i="60"/>
  <c r="I22" i="60" s="1"/>
  <c r="C25" i="34" s="1"/>
  <c r="M21" i="60"/>
  <c r="M22" i="60" s="1"/>
  <c r="D25" i="34" s="1"/>
  <c r="J29" i="34" l="1"/>
  <c r="I29" i="34"/>
  <c r="C29" i="34"/>
  <c r="D29" i="34"/>
  <c r="E29" i="34"/>
  <c r="H29" i="34"/>
  <c r="G29" i="34"/>
  <c r="F29" i="34"/>
  <c r="Q21" i="60"/>
  <c r="Q22" i="60" s="1"/>
  <c r="E25" i="34" s="1"/>
  <c r="Y7" i="60" l="1"/>
  <c r="U21" i="60"/>
  <c r="U22" i="60" s="1"/>
  <c r="F25" i="34" s="1"/>
  <c r="AK6" i="59"/>
  <c r="U6" i="59"/>
  <c r="I6" i="59"/>
  <c r="Y21" i="60" l="1"/>
  <c r="Y22" i="60" s="1"/>
  <c r="G25" i="34" s="1"/>
  <c r="AK20" i="59"/>
  <c r="AG20" i="59"/>
  <c r="AC20" i="59"/>
  <c r="Y20" i="59"/>
  <c r="U20" i="59"/>
  <c r="Q20" i="59"/>
  <c r="M20" i="59"/>
  <c r="I20" i="59"/>
  <c r="E20" i="59"/>
  <c r="M7" i="59"/>
  <c r="AG6" i="59"/>
  <c r="AC6" i="59"/>
  <c r="Y6" i="59"/>
  <c r="Q6" i="59"/>
  <c r="M6" i="59"/>
  <c r="E6" i="59"/>
  <c r="AC21" i="60" l="1"/>
  <c r="AC22" i="60" s="1"/>
  <c r="H25" i="34" s="1"/>
  <c r="U7" i="59"/>
  <c r="U21" i="59" s="1"/>
  <c r="I7" i="59"/>
  <c r="I21" i="59" s="1"/>
  <c r="Q7" i="59"/>
  <c r="Q21" i="59" s="1"/>
  <c r="AG7" i="59"/>
  <c r="AG21" i="59" s="1"/>
  <c r="AC7" i="59"/>
  <c r="E21" i="59"/>
  <c r="M21" i="59"/>
  <c r="Y7" i="59"/>
  <c r="Y21" i="59" s="1"/>
  <c r="AK20" i="58"/>
  <c r="AG20" i="58"/>
  <c r="AC20" i="58"/>
  <c r="Y20" i="58"/>
  <c r="U20" i="58"/>
  <c r="Q20" i="58"/>
  <c r="M20" i="58"/>
  <c r="I20" i="58"/>
  <c r="E20" i="58"/>
  <c r="AK6" i="58"/>
  <c r="AG6" i="58"/>
  <c r="AC6" i="58"/>
  <c r="Y6" i="58"/>
  <c r="Q6" i="58"/>
  <c r="M6" i="58"/>
  <c r="E6" i="58"/>
  <c r="AK24" i="57"/>
  <c r="AG24" i="57"/>
  <c r="AC24" i="57"/>
  <c r="Y24" i="57"/>
  <c r="U24" i="57"/>
  <c r="Q24" i="57"/>
  <c r="M24" i="57"/>
  <c r="I24" i="57"/>
  <c r="E24" i="57"/>
  <c r="Y6" i="57"/>
  <c r="M6" i="57"/>
  <c r="E6" i="57"/>
  <c r="AK20" i="56"/>
  <c r="AG20" i="56"/>
  <c r="AC20" i="56"/>
  <c r="Y20" i="56"/>
  <c r="U20" i="56"/>
  <c r="Q20" i="56"/>
  <c r="M20" i="56"/>
  <c r="I20" i="56"/>
  <c r="E20" i="56"/>
  <c r="AK7" i="56"/>
  <c r="AK6" i="56"/>
  <c r="AG6" i="56"/>
  <c r="AC6" i="56"/>
  <c r="Y6" i="56"/>
  <c r="Q6" i="56"/>
  <c r="M6" i="56"/>
  <c r="E6" i="56"/>
  <c r="AK7" i="58" l="1"/>
  <c r="AK21" i="58" s="1"/>
  <c r="AK22" i="58" s="1"/>
  <c r="J27" i="34" s="1"/>
  <c r="I7" i="58"/>
  <c r="Q22" i="59"/>
  <c r="E8" i="34" s="1"/>
  <c r="I22" i="59"/>
  <c r="C8" i="34" s="1"/>
  <c r="E22" i="59"/>
  <c r="B8" i="34" s="1"/>
  <c r="Y22" i="59"/>
  <c r="G8" i="34" s="1"/>
  <c r="U22" i="59"/>
  <c r="F8" i="34" s="1"/>
  <c r="M22" i="59"/>
  <c r="D8" i="34" s="1"/>
  <c r="AG22" i="59"/>
  <c r="I8" i="34" s="1"/>
  <c r="AG21" i="60"/>
  <c r="AG22" i="60" s="1"/>
  <c r="I25" i="34" s="1"/>
  <c r="AK21" i="60"/>
  <c r="AK22" i="60" s="1"/>
  <c r="J25" i="34" s="1"/>
  <c r="I7" i="57"/>
  <c r="M7" i="57" s="1"/>
  <c r="AC21" i="59"/>
  <c r="AK7" i="59"/>
  <c r="AK21" i="59" s="1"/>
  <c r="E25" i="57"/>
  <c r="E26" i="57" s="1"/>
  <c r="B26" i="34" s="1"/>
  <c r="E21" i="58"/>
  <c r="E22" i="58" s="1"/>
  <c r="B27" i="34" s="1"/>
  <c r="M7" i="58"/>
  <c r="M21" i="58" s="1"/>
  <c r="M22" i="58" s="1"/>
  <c r="D27" i="34" s="1"/>
  <c r="AC7" i="58"/>
  <c r="AC21" i="58" s="1"/>
  <c r="AC22" i="58" s="1"/>
  <c r="H27" i="34" s="1"/>
  <c r="Q7" i="58"/>
  <c r="Q21" i="58" s="1"/>
  <c r="Q22" i="58" s="1"/>
  <c r="E27" i="34" s="1"/>
  <c r="AG7" i="58"/>
  <c r="AG21" i="58" s="1"/>
  <c r="AG22" i="58" s="1"/>
  <c r="I27" i="34" s="1"/>
  <c r="Y7" i="58"/>
  <c r="Y21" i="58" s="1"/>
  <c r="Y22" i="58" s="1"/>
  <c r="G27" i="34" s="1"/>
  <c r="I21" i="56"/>
  <c r="I22" i="56" s="1"/>
  <c r="C22" i="34" s="1"/>
  <c r="U21" i="56"/>
  <c r="U22" i="56" s="1"/>
  <c r="F22" i="34" s="1"/>
  <c r="Y7" i="56"/>
  <c r="Y21" i="56" s="1"/>
  <c r="Y22" i="56" s="1"/>
  <c r="G22" i="34" s="1"/>
  <c r="AG7" i="56"/>
  <c r="AG21" i="56" s="1"/>
  <c r="AG22" i="56" s="1"/>
  <c r="I22" i="34" s="1"/>
  <c r="Q7" i="56"/>
  <c r="Q21" i="56" s="1"/>
  <c r="Q22" i="56" s="1"/>
  <c r="E22" i="34" s="1"/>
  <c r="E21" i="56"/>
  <c r="E22" i="56" s="1"/>
  <c r="B22" i="34" s="1"/>
  <c r="AK21" i="56"/>
  <c r="AK22" i="56" s="1"/>
  <c r="J22" i="34" s="1"/>
  <c r="M7" i="56"/>
  <c r="M21" i="56" s="1"/>
  <c r="M22" i="56" s="1"/>
  <c r="D22" i="34" s="1"/>
  <c r="AC7" i="56"/>
  <c r="AC21" i="56" s="1"/>
  <c r="AC22" i="56" s="1"/>
  <c r="H22" i="34" s="1"/>
  <c r="AK20" i="55"/>
  <c r="AG20" i="55"/>
  <c r="AC20" i="55"/>
  <c r="Y20" i="55"/>
  <c r="U20" i="55"/>
  <c r="Q20" i="55"/>
  <c r="M20" i="55"/>
  <c r="I20" i="55"/>
  <c r="E20" i="55"/>
  <c r="AK7" i="55"/>
  <c r="AK6" i="55"/>
  <c r="AG6" i="55"/>
  <c r="AC6" i="55"/>
  <c r="Y6" i="55"/>
  <c r="Q6" i="55"/>
  <c r="M6" i="55"/>
  <c r="E6" i="55"/>
  <c r="AK20" i="54"/>
  <c r="AG20" i="54"/>
  <c r="AC20" i="54"/>
  <c r="Y20" i="54"/>
  <c r="U20" i="54"/>
  <c r="Q20" i="54"/>
  <c r="M20" i="54"/>
  <c r="I20" i="54"/>
  <c r="E20" i="54"/>
  <c r="AG7" i="54"/>
  <c r="AK6" i="54"/>
  <c r="AG6" i="54"/>
  <c r="AC6" i="54"/>
  <c r="Y6" i="54"/>
  <c r="U6" i="54"/>
  <c r="Q6" i="54"/>
  <c r="M6" i="54"/>
  <c r="I6" i="54"/>
  <c r="E6" i="54"/>
  <c r="AK20" i="53"/>
  <c r="AG20" i="53"/>
  <c r="AC20" i="53"/>
  <c r="Y20" i="53"/>
  <c r="U20" i="53"/>
  <c r="Q20" i="53"/>
  <c r="M20" i="53"/>
  <c r="I20" i="53"/>
  <c r="E20" i="53"/>
  <c r="Y7" i="53"/>
  <c r="AK6" i="53"/>
  <c r="AG6" i="53"/>
  <c r="AC6" i="53"/>
  <c r="Y6" i="53"/>
  <c r="U6" i="53"/>
  <c r="Q6" i="53"/>
  <c r="M6" i="53"/>
  <c r="I6" i="53"/>
  <c r="E6" i="53"/>
  <c r="I21" i="58" l="1"/>
  <c r="I22" i="58" s="1"/>
  <c r="C27" i="34" s="1"/>
  <c r="U7" i="58"/>
  <c r="U21" i="58" s="1"/>
  <c r="U22" i="58" s="1"/>
  <c r="F27" i="34" s="1"/>
  <c r="AK22" i="59"/>
  <c r="J8" i="34" s="1"/>
  <c r="AC22" i="59"/>
  <c r="H8" i="34" s="1"/>
  <c r="M25" i="57"/>
  <c r="M26" i="57" s="1"/>
  <c r="D26" i="34" s="1"/>
  <c r="Q7" i="57"/>
  <c r="I25" i="57"/>
  <c r="I26" i="57" s="1"/>
  <c r="C26" i="34" s="1"/>
  <c r="Y7" i="55"/>
  <c r="Y21" i="55" s="1"/>
  <c r="Y22" i="55" s="1"/>
  <c r="E21" i="55"/>
  <c r="E22" i="55" s="1"/>
  <c r="B23" i="34" s="1"/>
  <c r="AK21" i="55"/>
  <c r="AK22" i="55" s="1"/>
  <c r="I21" i="55"/>
  <c r="I22" i="55" s="1"/>
  <c r="M7" i="55"/>
  <c r="M21" i="55" s="1"/>
  <c r="M22" i="55" s="1"/>
  <c r="AC7" i="55"/>
  <c r="AC21" i="55" s="1"/>
  <c r="AC22" i="55" s="1"/>
  <c r="Q7" i="55"/>
  <c r="Q21" i="55" s="1"/>
  <c r="Q22" i="55" s="1"/>
  <c r="AG7" i="55"/>
  <c r="AG21" i="55" s="1"/>
  <c r="AG22" i="55" s="1"/>
  <c r="U21" i="55"/>
  <c r="U22" i="55" s="1"/>
  <c r="AG21" i="54"/>
  <c r="AG22" i="54" s="1"/>
  <c r="I21" i="34" s="1"/>
  <c r="E21" i="54"/>
  <c r="E22" i="54" s="1"/>
  <c r="B21" i="34" s="1"/>
  <c r="AK7" i="54"/>
  <c r="AK21" i="54" s="1"/>
  <c r="AK22" i="54" s="1"/>
  <c r="J21" i="34" s="1"/>
  <c r="U7" i="54"/>
  <c r="U21" i="54" s="1"/>
  <c r="U22" i="54" s="1"/>
  <c r="F21" i="34" s="1"/>
  <c r="I7" i="54"/>
  <c r="I21" i="54" s="1"/>
  <c r="I22" i="54" s="1"/>
  <c r="C21" i="34" s="1"/>
  <c r="Y7" i="54"/>
  <c r="Y21" i="54" s="1"/>
  <c r="Y22" i="54" s="1"/>
  <c r="G21" i="34" s="1"/>
  <c r="M7" i="54"/>
  <c r="M21" i="54" s="1"/>
  <c r="M22" i="54" s="1"/>
  <c r="D21" i="34" s="1"/>
  <c r="AC7" i="54"/>
  <c r="AC21" i="54" s="1"/>
  <c r="AC22" i="54" s="1"/>
  <c r="H21" i="34" s="1"/>
  <c r="Q7" i="54"/>
  <c r="Q21" i="54" s="1"/>
  <c r="Q22" i="54" s="1"/>
  <c r="E21" i="34" s="1"/>
  <c r="Y21" i="53"/>
  <c r="Y22" i="53" s="1"/>
  <c r="G20" i="34" s="1"/>
  <c r="AK7" i="53"/>
  <c r="AK21" i="53" s="1"/>
  <c r="AK22" i="53" s="1"/>
  <c r="J20" i="34" s="1"/>
  <c r="AC7" i="53"/>
  <c r="AC21" i="53" s="1"/>
  <c r="AC22" i="53" s="1"/>
  <c r="H20" i="34" s="1"/>
  <c r="E21" i="53"/>
  <c r="E22" i="53" s="1"/>
  <c r="B20" i="34" s="1"/>
  <c r="AG7" i="53"/>
  <c r="AG21" i="53" s="1"/>
  <c r="AG22" i="53" s="1"/>
  <c r="I20" i="34" s="1"/>
  <c r="M7" i="53"/>
  <c r="M21" i="53" s="1"/>
  <c r="M22" i="53" s="1"/>
  <c r="D20" i="34" s="1"/>
  <c r="U7" i="53"/>
  <c r="U21" i="53" s="1"/>
  <c r="U22" i="53" s="1"/>
  <c r="F20" i="34" s="1"/>
  <c r="I7" i="53"/>
  <c r="I21" i="53" s="1"/>
  <c r="I22" i="53" s="1"/>
  <c r="C20" i="34" s="1"/>
  <c r="Q7" i="53"/>
  <c r="Q21" i="53" s="1"/>
  <c r="Q22" i="53" s="1"/>
  <c r="E20" i="34" s="1"/>
  <c r="AK22" i="52"/>
  <c r="AG22" i="52"/>
  <c r="AC22" i="52"/>
  <c r="Y22" i="52"/>
  <c r="U22" i="52"/>
  <c r="Q22" i="52"/>
  <c r="M22" i="52"/>
  <c r="I22" i="52"/>
  <c r="E22" i="52"/>
  <c r="AE7" i="52"/>
  <c r="W7" i="52"/>
  <c r="AK6" i="52"/>
  <c r="AG6" i="52"/>
  <c r="AC6" i="52"/>
  <c r="Y6" i="52"/>
  <c r="U6" i="52"/>
  <c r="Q6" i="52"/>
  <c r="M6" i="52"/>
  <c r="I6" i="52"/>
  <c r="E6" i="52"/>
  <c r="J23" i="34" l="1"/>
  <c r="I23" i="34"/>
  <c r="H23" i="34"/>
  <c r="G23" i="34"/>
  <c r="F23" i="34"/>
  <c r="E23" i="34"/>
  <c r="D23" i="34"/>
  <c r="C23" i="34"/>
  <c r="U7" i="52"/>
  <c r="U23" i="52" s="1"/>
  <c r="U24" i="52" s="1"/>
  <c r="AC7" i="52"/>
  <c r="AK7" i="52" s="1"/>
  <c r="AK23" i="52" s="1"/>
  <c r="AK24" i="52" s="1"/>
  <c r="U7" i="57"/>
  <c r="Q25" i="57"/>
  <c r="Q26" i="57" s="1"/>
  <c r="E26" i="34" s="1"/>
  <c r="AG7" i="52"/>
  <c r="AG23" i="52" s="1"/>
  <c r="AG24" i="52" s="1"/>
  <c r="E23" i="52"/>
  <c r="E24" i="52" s="1"/>
  <c r="I7" i="52"/>
  <c r="I23" i="52" s="1"/>
  <c r="I24" i="52" s="1"/>
  <c r="Q7" i="52"/>
  <c r="Q23" i="52" s="1"/>
  <c r="Q24" i="52" s="1"/>
  <c r="Y7" i="52"/>
  <c r="M7" i="52"/>
  <c r="M23" i="52" s="1"/>
  <c r="M24" i="52" s="1"/>
  <c r="Y23" i="52" l="1"/>
  <c r="Y24" i="52" s="1"/>
  <c r="G18" i="34" s="1"/>
  <c r="J18" i="34"/>
  <c r="I18" i="34"/>
  <c r="F18" i="34"/>
  <c r="E18" i="34"/>
  <c r="D18" i="34"/>
  <c r="C18" i="34"/>
  <c r="B18" i="34"/>
  <c r="AC23" i="52"/>
  <c r="AC24" i="52" s="1"/>
  <c r="Y7" i="57"/>
  <c r="U25" i="57"/>
  <c r="U26" i="57" s="1"/>
  <c r="F26" i="34" s="1"/>
  <c r="AK20" i="51"/>
  <c r="AG20" i="51"/>
  <c r="AC20" i="51"/>
  <c r="U20" i="51"/>
  <c r="Q20" i="51"/>
  <c r="M20" i="51"/>
  <c r="I20" i="51"/>
  <c r="E20" i="51"/>
  <c r="K7" i="51"/>
  <c r="U7" i="51"/>
  <c r="AK6" i="51"/>
  <c r="AG6" i="51"/>
  <c r="Y6" i="51"/>
  <c r="U6" i="51"/>
  <c r="Q6" i="51"/>
  <c r="M6" i="51"/>
  <c r="I6" i="51"/>
  <c r="E6" i="51"/>
  <c r="AE7" i="49"/>
  <c r="AI7" i="49" s="1"/>
  <c r="H18" i="34" l="1"/>
  <c r="Y25" i="57"/>
  <c r="Y26" i="57" s="1"/>
  <c r="G26" i="34" s="1"/>
  <c r="AC7" i="57"/>
  <c r="E21" i="51"/>
  <c r="E22" i="51" s="1"/>
  <c r="U21" i="51"/>
  <c r="U22" i="51" s="1"/>
  <c r="I7" i="51"/>
  <c r="M7" i="51"/>
  <c r="AK20" i="49"/>
  <c r="AG20" i="49"/>
  <c r="AC20" i="49"/>
  <c r="Y20" i="49"/>
  <c r="U20" i="49"/>
  <c r="Q20" i="49"/>
  <c r="M20" i="49"/>
  <c r="I20" i="49"/>
  <c r="E20" i="49"/>
  <c r="G7" i="49"/>
  <c r="K7" i="49" s="1"/>
  <c r="O7" i="49" s="1"/>
  <c r="S7" i="49" s="1"/>
  <c r="W7" i="49" s="1"/>
  <c r="AK7" i="49"/>
  <c r="AK6" i="49"/>
  <c r="AG6" i="49"/>
  <c r="AC6" i="49"/>
  <c r="Y6" i="49"/>
  <c r="U6" i="49"/>
  <c r="Q6" i="49"/>
  <c r="M6" i="49"/>
  <c r="I6" i="49"/>
  <c r="E6" i="49"/>
  <c r="AK20" i="48"/>
  <c r="AG20" i="48"/>
  <c r="AC20" i="48"/>
  <c r="Y20" i="48"/>
  <c r="U20" i="48"/>
  <c r="Q20" i="48"/>
  <c r="M20" i="48"/>
  <c r="I20" i="48"/>
  <c r="E20" i="48"/>
  <c r="G7" i="48"/>
  <c r="K7" i="48" s="1"/>
  <c r="O7" i="48" s="1"/>
  <c r="S7" i="48" s="1"/>
  <c r="W7" i="48" s="1"/>
  <c r="AA7" i="48" s="1"/>
  <c r="AE7" i="48" s="1"/>
  <c r="AI7" i="48" s="1"/>
  <c r="AK7" i="48"/>
  <c r="AK6" i="48"/>
  <c r="AG6" i="48"/>
  <c r="AC6" i="48"/>
  <c r="Y6" i="48"/>
  <c r="U6" i="48"/>
  <c r="Q6" i="48"/>
  <c r="M6" i="48"/>
  <c r="I6" i="48"/>
  <c r="E6" i="48"/>
  <c r="AK20" i="47"/>
  <c r="AG20" i="47"/>
  <c r="AC20" i="47"/>
  <c r="Y20" i="47"/>
  <c r="U20" i="47"/>
  <c r="Q20" i="47"/>
  <c r="M20" i="47"/>
  <c r="I20" i="47"/>
  <c r="E20" i="47"/>
  <c r="G7" i="47"/>
  <c r="K7" i="47" s="1"/>
  <c r="O7" i="47" s="1"/>
  <c r="S7" i="47" s="1"/>
  <c r="W7" i="47" s="1"/>
  <c r="AA7" i="47" s="1"/>
  <c r="AE7" i="47" s="1"/>
  <c r="AI7" i="47" s="1"/>
  <c r="U7" i="47"/>
  <c r="AK6" i="47"/>
  <c r="AG6" i="47"/>
  <c r="AC6" i="47"/>
  <c r="Y6" i="47"/>
  <c r="U6" i="47"/>
  <c r="Q6" i="47"/>
  <c r="M6" i="47"/>
  <c r="I6" i="47"/>
  <c r="E6" i="47"/>
  <c r="F16" i="34" l="1"/>
  <c r="B16" i="34"/>
  <c r="I21" i="51"/>
  <c r="I22" i="51" s="1"/>
  <c r="Y7" i="51"/>
  <c r="Y21" i="51" s="1"/>
  <c r="Y22" i="51" s="1"/>
  <c r="M21" i="51"/>
  <c r="M22" i="51" s="1"/>
  <c r="AC7" i="51"/>
  <c r="Q7" i="51"/>
  <c r="Q21" i="51" s="1"/>
  <c r="Q22" i="51" s="1"/>
  <c r="AG7" i="57"/>
  <c r="AC25" i="57"/>
  <c r="AC26" i="57" s="1"/>
  <c r="H26" i="34" s="1"/>
  <c r="E21" i="49"/>
  <c r="E22" i="49" s="1"/>
  <c r="Y7" i="47"/>
  <c r="AK21" i="49"/>
  <c r="AK22" i="49" s="1"/>
  <c r="I7" i="49"/>
  <c r="I21" i="49" s="1"/>
  <c r="I22" i="49" s="1"/>
  <c r="Q7" i="49"/>
  <c r="Q21" i="49" s="1"/>
  <c r="Q22" i="49" s="1"/>
  <c r="Y7" i="49"/>
  <c r="Y21" i="49" s="1"/>
  <c r="Y22" i="49" s="1"/>
  <c r="AG7" i="49"/>
  <c r="AG21" i="49" s="1"/>
  <c r="AG22" i="49" s="1"/>
  <c r="M7" i="49"/>
  <c r="M21" i="49" s="1"/>
  <c r="M22" i="49" s="1"/>
  <c r="U7" i="49"/>
  <c r="U21" i="49" s="1"/>
  <c r="U22" i="49" s="1"/>
  <c r="AC7" i="49"/>
  <c r="AC21" i="49" s="1"/>
  <c r="AC22" i="49" s="1"/>
  <c r="E21" i="48"/>
  <c r="E22" i="48" s="1"/>
  <c r="B15" i="34" s="1"/>
  <c r="AK21" i="48"/>
  <c r="AK22" i="48" s="1"/>
  <c r="I7" i="48"/>
  <c r="I21" i="48" s="1"/>
  <c r="I22" i="48" s="1"/>
  <c r="Q7" i="48"/>
  <c r="Q21" i="48" s="1"/>
  <c r="Q22" i="48" s="1"/>
  <c r="Y7" i="48"/>
  <c r="Y21" i="48" s="1"/>
  <c r="Y22" i="48" s="1"/>
  <c r="G15" i="34" s="1"/>
  <c r="AG7" i="48"/>
  <c r="AG21" i="48" s="1"/>
  <c r="AG22" i="48" s="1"/>
  <c r="I15" i="34" s="1"/>
  <c r="M7" i="48"/>
  <c r="M21" i="48" s="1"/>
  <c r="M22" i="48" s="1"/>
  <c r="U7" i="48"/>
  <c r="U21" i="48" s="1"/>
  <c r="U22" i="48" s="1"/>
  <c r="F15" i="34" s="1"/>
  <c r="AC7" i="48"/>
  <c r="AC21" i="48" s="1"/>
  <c r="AC22" i="48" s="1"/>
  <c r="H15" i="34" s="1"/>
  <c r="E21" i="47"/>
  <c r="E22" i="47" s="1"/>
  <c r="B13" i="34" s="1"/>
  <c r="Q7" i="47"/>
  <c r="I7" i="47"/>
  <c r="AG7" i="47"/>
  <c r="M7" i="47"/>
  <c r="AC7" i="47"/>
  <c r="AK7" i="47"/>
  <c r="AK20" i="46"/>
  <c r="AG20" i="46"/>
  <c r="AC20" i="46"/>
  <c r="Y20" i="46"/>
  <c r="U20" i="46"/>
  <c r="Q20" i="46"/>
  <c r="M20" i="46"/>
  <c r="I20" i="46"/>
  <c r="E20" i="46"/>
  <c r="G7" i="46"/>
  <c r="K7" i="46" s="1"/>
  <c r="O7" i="46" s="1"/>
  <c r="S7" i="46" s="1"/>
  <c r="W7" i="46" s="1"/>
  <c r="AA7" i="46" s="1"/>
  <c r="AE7" i="46" s="1"/>
  <c r="AI7" i="46" s="1"/>
  <c r="AK7" i="46"/>
  <c r="AK6" i="46"/>
  <c r="AG6" i="46"/>
  <c r="AC6" i="46"/>
  <c r="Y6" i="46"/>
  <c r="U6" i="46"/>
  <c r="Q6" i="46"/>
  <c r="M6" i="46"/>
  <c r="I6" i="46"/>
  <c r="E6" i="46"/>
  <c r="AI11" i="45"/>
  <c r="AK11" i="45" s="1"/>
  <c r="J19" i="34" l="1"/>
  <c r="I19" i="34"/>
  <c r="H19" i="34"/>
  <c r="G19" i="34"/>
  <c r="F19" i="34"/>
  <c r="E19" i="34"/>
  <c r="D19" i="34"/>
  <c r="C19" i="34"/>
  <c r="B19" i="34"/>
  <c r="G16" i="34"/>
  <c r="E16" i="34"/>
  <c r="C16" i="34"/>
  <c r="D16" i="34"/>
  <c r="J15" i="34"/>
  <c r="D15" i="34"/>
  <c r="E15" i="34"/>
  <c r="C15" i="34"/>
  <c r="AG7" i="51"/>
  <c r="AG21" i="51" s="1"/>
  <c r="AG22" i="51" s="1"/>
  <c r="AK7" i="51"/>
  <c r="AK21" i="51" s="1"/>
  <c r="AK22" i="51" s="1"/>
  <c r="AC21" i="51"/>
  <c r="AC22" i="51" s="1"/>
  <c r="AK7" i="57"/>
  <c r="AK25" i="57" s="1"/>
  <c r="AK26" i="57" s="1"/>
  <c r="J26" i="34" s="1"/>
  <c r="AG25" i="57"/>
  <c r="AG26" i="57" s="1"/>
  <c r="I26" i="34" s="1"/>
  <c r="I21" i="47"/>
  <c r="I22" i="47" s="1"/>
  <c r="C13" i="34" s="1"/>
  <c r="M21" i="47"/>
  <c r="M22" i="47" s="1"/>
  <c r="D13" i="34" s="1"/>
  <c r="E21" i="46"/>
  <c r="E22" i="46" s="1"/>
  <c r="B10" i="34" s="1"/>
  <c r="Q7" i="46"/>
  <c r="Y7" i="46"/>
  <c r="I7" i="46"/>
  <c r="AG7" i="46"/>
  <c r="M7" i="46"/>
  <c r="U7" i="46"/>
  <c r="AC7" i="46"/>
  <c r="AK20" i="45"/>
  <c r="AG20" i="45"/>
  <c r="AC20" i="45"/>
  <c r="Y20" i="45"/>
  <c r="U20" i="45"/>
  <c r="Q20" i="45"/>
  <c r="M20" i="45"/>
  <c r="I20" i="45"/>
  <c r="E20" i="45"/>
  <c r="G10" i="45"/>
  <c r="I10" i="45" s="1"/>
  <c r="W8" i="45"/>
  <c r="Y8" i="45" s="1"/>
  <c r="G8" i="45"/>
  <c r="I8" i="45" s="1"/>
  <c r="G7" i="45"/>
  <c r="K7" i="45" s="1"/>
  <c r="O7" i="45" s="1"/>
  <c r="S7" i="45" s="1"/>
  <c r="W7" i="45" s="1"/>
  <c r="AA7" i="45" s="1"/>
  <c r="AE7" i="45" s="1"/>
  <c r="AI7" i="45" s="1"/>
  <c r="AC7" i="45"/>
  <c r="AK6" i="45"/>
  <c r="AG6" i="45"/>
  <c r="AC6" i="45"/>
  <c r="Y6" i="45"/>
  <c r="U6" i="45"/>
  <c r="Q6" i="45"/>
  <c r="M6" i="45"/>
  <c r="I6" i="45"/>
  <c r="E6" i="45"/>
  <c r="J16" i="34" l="1"/>
  <c r="I16" i="34"/>
  <c r="H16" i="34"/>
  <c r="AK21" i="47"/>
  <c r="AK22" i="47" s="1"/>
  <c r="J13" i="34" s="1"/>
  <c r="Q21" i="47"/>
  <c r="Q22" i="47" s="1"/>
  <c r="E13" i="34" s="1"/>
  <c r="I21" i="46"/>
  <c r="I22" i="46" s="1"/>
  <c r="C10" i="34" s="1"/>
  <c r="M21" i="46"/>
  <c r="M22" i="46" s="1"/>
  <c r="D10" i="34" s="1"/>
  <c r="K8" i="45"/>
  <c r="M8" i="45" s="1"/>
  <c r="E21" i="45"/>
  <c r="E22" i="45" s="1"/>
  <c r="AA8" i="45"/>
  <c r="AC8" i="45" s="1"/>
  <c r="I7" i="45"/>
  <c r="I21" i="45" s="1"/>
  <c r="I22" i="45" s="1"/>
  <c r="Y7" i="45"/>
  <c r="AG7" i="45"/>
  <c r="K11" i="45"/>
  <c r="M11" i="45" s="1"/>
  <c r="U7" i="45"/>
  <c r="AK7" i="45"/>
  <c r="Q7" i="45"/>
  <c r="M7" i="45"/>
  <c r="AK20" i="44"/>
  <c r="AG20" i="44"/>
  <c r="AC20" i="44"/>
  <c r="Y20" i="44"/>
  <c r="U20" i="44"/>
  <c r="Q20" i="44"/>
  <c r="M20" i="44"/>
  <c r="I20" i="44"/>
  <c r="E20" i="44"/>
  <c r="G10" i="44"/>
  <c r="I10" i="44" s="1"/>
  <c r="W8" i="44"/>
  <c r="Y8" i="44" s="1"/>
  <c r="G8" i="44"/>
  <c r="G7" i="44"/>
  <c r="K7" i="44" s="1"/>
  <c r="O7" i="44" s="1"/>
  <c r="S7" i="44" s="1"/>
  <c r="W7" i="44" s="1"/>
  <c r="AA7" i="44" s="1"/>
  <c r="AE7" i="44" s="1"/>
  <c r="AI7" i="44" s="1"/>
  <c r="AK7" i="44"/>
  <c r="AK6" i="44"/>
  <c r="AG6" i="44"/>
  <c r="AC6" i="44"/>
  <c r="Y6" i="44"/>
  <c r="U6" i="44"/>
  <c r="Q6" i="44"/>
  <c r="M6" i="44"/>
  <c r="I6" i="44"/>
  <c r="E6" i="44"/>
  <c r="K8" i="44" l="1"/>
  <c r="O8" i="44" s="1"/>
  <c r="I8" i="44"/>
  <c r="C11" i="34"/>
  <c r="B11" i="34"/>
  <c r="U21" i="47"/>
  <c r="U22" i="47" s="1"/>
  <c r="F13" i="34" s="1"/>
  <c r="Y21" i="47"/>
  <c r="Y22" i="47" s="1"/>
  <c r="G13" i="34" s="1"/>
  <c r="AK21" i="46"/>
  <c r="AK22" i="46" s="1"/>
  <c r="J10" i="34" s="1"/>
  <c r="O8" i="45"/>
  <c r="Q8" i="45" s="1"/>
  <c r="AE8" i="45"/>
  <c r="AG8" i="45" s="1"/>
  <c r="AA8" i="44"/>
  <c r="AC8" i="44" s="1"/>
  <c r="M21" i="45"/>
  <c r="M22" i="45" s="1"/>
  <c r="O10" i="45"/>
  <c r="Q10" i="45" s="1"/>
  <c r="K11" i="44"/>
  <c r="M11" i="44" s="1"/>
  <c r="Q7" i="44"/>
  <c r="Y7" i="44"/>
  <c r="I7" i="44"/>
  <c r="AG7" i="44"/>
  <c r="E21" i="44"/>
  <c r="E22" i="44" s="1"/>
  <c r="B9" i="34" s="1"/>
  <c r="M7" i="44"/>
  <c r="U7" i="44"/>
  <c r="AC7" i="44"/>
  <c r="AK20" i="43"/>
  <c r="AG20" i="43"/>
  <c r="AC20" i="43"/>
  <c r="Y20" i="43"/>
  <c r="U20" i="43"/>
  <c r="Q20" i="43"/>
  <c r="M20" i="43"/>
  <c r="I20" i="43"/>
  <c r="E20" i="43"/>
  <c r="G8" i="43"/>
  <c r="I8" i="43" s="1"/>
  <c r="G7" i="43"/>
  <c r="K7" i="43" s="1"/>
  <c r="AK6" i="43"/>
  <c r="AG6" i="43"/>
  <c r="AC6" i="43"/>
  <c r="Y6" i="43"/>
  <c r="U6" i="43"/>
  <c r="Q6" i="43"/>
  <c r="M6" i="43"/>
  <c r="I6" i="43"/>
  <c r="E6" i="43"/>
  <c r="AI8" i="44" l="1"/>
  <c r="AK8" i="44" s="1"/>
  <c r="Q8" i="44"/>
  <c r="AE8" i="44"/>
  <c r="AG8" i="44" s="1"/>
  <c r="M8" i="44"/>
  <c r="M21" i="44" s="1"/>
  <c r="M22" i="44" s="1"/>
  <c r="D9" i="34" s="1"/>
  <c r="Y7" i="43"/>
  <c r="I7" i="43"/>
  <c r="D11" i="34"/>
  <c r="O7" i="43"/>
  <c r="W7" i="43" s="1"/>
  <c r="AA7" i="43" s="1"/>
  <c r="AE7" i="43" s="1"/>
  <c r="AI7" i="43" s="1"/>
  <c r="M8" i="43"/>
  <c r="AC21" i="47"/>
  <c r="AC22" i="47" s="1"/>
  <c r="H13" i="34" s="1"/>
  <c r="AG21" i="47"/>
  <c r="AG22" i="47" s="1"/>
  <c r="I13" i="34" s="1"/>
  <c r="AI8" i="45"/>
  <c r="Q21" i="46"/>
  <c r="Q22" i="46" s="1"/>
  <c r="E10" i="34" s="1"/>
  <c r="S8" i="45"/>
  <c r="U8" i="45" s="1"/>
  <c r="U21" i="46"/>
  <c r="U22" i="46" s="1"/>
  <c r="F10" i="34" s="1"/>
  <c r="Y21" i="46"/>
  <c r="Y22" i="46" s="1"/>
  <c r="G10" i="34" s="1"/>
  <c r="O10" i="44"/>
  <c r="Q10" i="44" s="1"/>
  <c r="S10" i="45"/>
  <c r="U10" i="45" s="1"/>
  <c r="Q21" i="45"/>
  <c r="Q22" i="45" s="1"/>
  <c r="I21" i="44"/>
  <c r="I22" i="44" s="1"/>
  <c r="C9" i="34" s="1"/>
  <c r="S8" i="44"/>
  <c r="U8" i="44" s="1"/>
  <c r="E21" i="43"/>
  <c r="U7" i="43"/>
  <c r="AK7" i="43"/>
  <c r="Q7" i="43"/>
  <c r="AG7" i="43"/>
  <c r="M7" i="43"/>
  <c r="AC7" i="43"/>
  <c r="AK8" i="45" l="1"/>
  <c r="AK21" i="45" s="1"/>
  <c r="AK22" i="45" s="1"/>
  <c r="J11" i="34" s="1"/>
  <c r="E11" i="34"/>
  <c r="E22" i="43"/>
  <c r="B6" i="34" s="1"/>
  <c r="Q8" i="43"/>
  <c r="AC21" i="46"/>
  <c r="AC22" i="46" s="1"/>
  <c r="H10" i="34" s="1"/>
  <c r="AG21" i="46"/>
  <c r="AG22" i="46" s="1"/>
  <c r="I10" i="34" s="1"/>
  <c r="S10" i="44"/>
  <c r="W11" i="45"/>
  <c r="Y11" i="45" s="1"/>
  <c r="U21" i="45"/>
  <c r="U22" i="45" s="1"/>
  <c r="Q21" i="44"/>
  <c r="Q22" i="44" s="1"/>
  <c r="E9" i="34" s="1"/>
  <c r="M21" i="43"/>
  <c r="I21" i="43"/>
  <c r="W11" i="44" l="1"/>
  <c r="Y11" i="44" s="1"/>
  <c r="Y21" i="44" s="1"/>
  <c r="Y22" i="44" s="1"/>
  <c r="G9" i="34" s="1"/>
  <c r="U10" i="44"/>
  <c r="U21" i="44" s="1"/>
  <c r="U22" i="44" s="1"/>
  <c r="F9" i="34" s="1"/>
  <c r="F11" i="34"/>
  <c r="I22" i="43"/>
  <c r="C6" i="34" s="1"/>
  <c r="M22" i="43"/>
  <c r="D6" i="34" s="1"/>
  <c r="Q21" i="43"/>
  <c r="AA10" i="45"/>
  <c r="AC10" i="45" s="1"/>
  <c r="Y21" i="45"/>
  <c r="Y22" i="45" s="1"/>
  <c r="U21" i="43"/>
  <c r="AK20" i="1"/>
  <c r="AG20" i="1"/>
  <c r="AC20" i="1"/>
  <c r="Y20" i="1"/>
  <c r="U20" i="1"/>
  <c r="Q20" i="1"/>
  <c r="M20" i="1"/>
  <c r="I20" i="1"/>
  <c r="E20" i="1"/>
  <c r="AA10" i="44" l="1"/>
  <c r="AE10" i="44" s="1"/>
  <c r="AI11" i="44" s="1"/>
  <c r="AK11" i="44" s="1"/>
  <c r="G11" i="34"/>
  <c r="U22" i="43"/>
  <c r="F6" i="34" s="1"/>
  <c r="Q22" i="43"/>
  <c r="E6" i="34" s="1"/>
  <c r="AC21" i="45"/>
  <c r="AC22" i="45" s="1"/>
  <c r="AE10" i="45"/>
  <c r="Y21" i="43"/>
  <c r="Y7" i="1"/>
  <c r="AC10" i="44" l="1"/>
  <c r="AC21" i="44" s="1"/>
  <c r="AC22" i="44" s="1"/>
  <c r="H9" i="34" s="1"/>
  <c r="AG10" i="44"/>
  <c r="AG21" i="44" s="1"/>
  <c r="AG22" i="44" s="1"/>
  <c r="I9" i="34" s="1"/>
  <c r="AG10" i="45"/>
  <c r="AG21" i="45" s="1"/>
  <c r="AG22" i="45" s="1"/>
  <c r="I11" i="34" s="1"/>
  <c r="H11" i="34"/>
  <c r="Y22" i="43"/>
  <c r="G6" i="34" s="1"/>
  <c r="AK21" i="44"/>
  <c r="AK22" i="44" s="1"/>
  <c r="J9" i="34" s="1"/>
  <c r="AC21" i="43"/>
  <c r="M7" i="1"/>
  <c r="AC7" i="1"/>
  <c r="Q7" i="1"/>
  <c r="AG7" i="1"/>
  <c r="U7" i="1"/>
  <c r="AK7" i="1"/>
  <c r="I7" i="1"/>
  <c r="AK6" i="1"/>
  <c r="AG6" i="1"/>
  <c r="AC6" i="1"/>
  <c r="Y6" i="1"/>
  <c r="U6" i="1"/>
  <c r="Q6" i="1"/>
  <c r="M6" i="1"/>
  <c r="I6" i="1"/>
  <c r="E6" i="1"/>
  <c r="E21" i="1" s="1"/>
  <c r="E22" i="1" s="1"/>
  <c r="B17" i="34" l="1"/>
  <c r="AC22" i="43"/>
  <c r="H6" i="34" s="1"/>
  <c r="AG21" i="43"/>
  <c r="AK21" i="43"/>
  <c r="Y21" i="1"/>
  <c r="Y22" i="1" s="1"/>
  <c r="M21" i="1"/>
  <c r="M22" i="1" s="1"/>
  <c r="I21" i="1"/>
  <c r="I22" i="1" s="1"/>
  <c r="Q21" i="1"/>
  <c r="Q22" i="1" s="1"/>
  <c r="E17" i="34" l="1"/>
  <c r="G17" i="34"/>
  <c r="C17" i="34"/>
  <c r="D17" i="34"/>
  <c r="AG22" i="43"/>
  <c r="I6" i="34" s="1"/>
  <c r="AK22" i="43"/>
  <c r="J6" i="34" s="1"/>
  <c r="AC21" i="1"/>
  <c r="AC22" i="1" s="1"/>
  <c r="U21" i="1"/>
  <c r="U22" i="1" s="1"/>
  <c r="H17" i="34" l="1"/>
  <c r="F17" i="34"/>
  <c r="AK21" i="1"/>
  <c r="AK22" i="1" s="1"/>
  <c r="G76" i="24"/>
  <c r="H76" i="24" s="1"/>
  <c r="J17" i="34" l="1"/>
  <c r="G75" i="24"/>
  <c r="H75" i="24" s="1"/>
  <c r="G74" i="24"/>
  <c r="H74" i="24" s="1"/>
  <c r="G73" i="24"/>
  <c r="H73" i="24" s="1"/>
  <c r="G72" i="24"/>
  <c r="H72" i="24" s="1"/>
  <c r="G71" i="24"/>
  <c r="H71" i="24" s="1"/>
  <c r="G70" i="24"/>
  <c r="H70" i="24" s="1"/>
  <c r="G69" i="24"/>
  <c r="H69" i="24" s="1"/>
  <c r="G68" i="24"/>
  <c r="H68" i="24" s="1"/>
  <c r="G67" i="24"/>
  <c r="H67" i="24" s="1"/>
  <c r="G66" i="24"/>
  <c r="H66" i="24" s="1"/>
  <c r="G65" i="24"/>
  <c r="H65" i="24" s="1"/>
  <c r="G64" i="24"/>
  <c r="H64" i="24" s="1"/>
  <c r="G63" i="24"/>
  <c r="G62" i="24"/>
  <c r="H62" i="24" s="1"/>
  <c r="G61" i="24"/>
  <c r="G60" i="24"/>
  <c r="G59" i="24"/>
  <c r="H59" i="24" s="1"/>
  <c r="G58" i="24"/>
  <c r="G57" i="24"/>
  <c r="H57" i="24" s="1"/>
  <c r="G56" i="24"/>
  <c r="H56" i="24" s="1"/>
  <c r="G55" i="24"/>
  <c r="H55" i="24" s="1"/>
  <c r="G54" i="24"/>
  <c r="H54" i="24" s="1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G47" i="24"/>
  <c r="H47" i="24" s="1"/>
  <c r="G46" i="24"/>
  <c r="H46" i="24" s="1"/>
  <c r="G45" i="24"/>
  <c r="H45" i="24" s="1"/>
  <c r="G44" i="24"/>
  <c r="H44" i="24" s="1"/>
  <c r="G43" i="24"/>
  <c r="H43" i="24" s="1"/>
  <c r="G42" i="24"/>
  <c r="H42" i="24" s="1"/>
  <c r="G41" i="24"/>
  <c r="H41" i="24" s="1"/>
  <c r="G40" i="24"/>
  <c r="H40" i="24" s="1"/>
  <c r="G39" i="24"/>
  <c r="H39" i="24" s="1"/>
  <c r="G38" i="24"/>
  <c r="H38" i="24" s="1"/>
  <c r="G37" i="24"/>
  <c r="H37" i="24" s="1"/>
  <c r="G36" i="24"/>
  <c r="H36" i="24" s="1"/>
  <c r="G35" i="24"/>
  <c r="H35" i="24" s="1"/>
  <c r="G34" i="24"/>
  <c r="H34" i="24" s="1"/>
  <c r="G33" i="24"/>
  <c r="H33" i="24" s="1"/>
  <c r="G32" i="24"/>
  <c r="H32" i="24" s="1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8" i="24"/>
  <c r="H8" i="24" s="1"/>
  <c r="G7" i="24"/>
  <c r="H7" i="24" s="1"/>
  <c r="G6" i="24"/>
  <c r="H6" i="24" s="1"/>
  <c r="G5" i="24"/>
  <c r="H5" i="24" s="1"/>
  <c r="U17" i="24"/>
  <c r="V17" i="24" s="1"/>
  <c r="U16" i="24"/>
  <c r="V16" i="24" s="1"/>
  <c r="U10" i="24"/>
  <c r="V10" i="24" s="1"/>
  <c r="U9" i="24"/>
  <c r="V9" i="24" s="1"/>
  <c r="H16" i="24" l="1"/>
  <c r="H60" i="24"/>
  <c r="H58" i="24"/>
  <c r="H61" i="24"/>
  <c r="H63" i="24"/>
  <c r="G4" i="24" l="1"/>
  <c r="F3" i="24"/>
  <c r="G3" i="24" s="1"/>
  <c r="F2" i="24"/>
  <c r="G2" i="24" s="1"/>
  <c r="H3" i="24"/>
  <c r="H2" i="24"/>
  <c r="H4" i="24" l="1"/>
  <c r="S4" i="24"/>
  <c r="D3" i="24" s="1"/>
  <c r="S3" i="24"/>
  <c r="D2" i="24" s="1"/>
  <c r="AG21" i="1" l="1"/>
  <c r="AG22" i="1" s="1"/>
  <c r="I17" i="34" l="1"/>
</calcChain>
</file>

<file path=xl/sharedStrings.xml><?xml version="1.0" encoding="utf-8"?>
<sst xmlns="http://schemas.openxmlformats.org/spreadsheetml/2006/main" count="5719" uniqueCount="432">
  <si>
    <t>Nr. producto</t>
  </si>
  <si>
    <t>Descripción</t>
  </si>
  <si>
    <t>HPG</t>
  </si>
  <si>
    <t>RRP</t>
  </si>
  <si>
    <t>GD</t>
  </si>
  <si>
    <t>GD N</t>
  </si>
  <si>
    <t>Costo Dealer</t>
  </si>
  <si>
    <t>TL163842</t>
  </si>
  <si>
    <t>V2</t>
  </si>
  <si>
    <t>Código</t>
  </si>
  <si>
    <t>Unidad</t>
  </si>
  <si>
    <t>Aceite</t>
  </si>
  <si>
    <t>Antes</t>
  </si>
  <si>
    <t>Nuevo</t>
  </si>
  <si>
    <t>MG</t>
  </si>
  <si>
    <t>TL208669</t>
  </si>
  <si>
    <t>Litro</t>
  </si>
  <si>
    <t>QUARTZ 7000 10W40 208</t>
  </si>
  <si>
    <t>4M0127434H</t>
  </si>
  <si>
    <t>FILTRO COMBUSTIBLE</t>
  </si>
  <si>
    <t>RCK</t>
  </si>
  <si>
    <t>V1</t>
  </si>
  <si>
    <t>QUARTZ INEO L LIFE 5W30 208</t>
  </si>
  <si>
    <t>4M0133843C</t>
  </si>
  <si>
    <t>FILTRO DE AIRE</t>
  </si>
  <si>
    <t>RCE</t>
  </si>
  <si>
    <t>4M0819439B</t>
  </si>
  <si>
    <t>FILTRO DE OLORES Y LERGENOS</t>
  </si>
  <si>
    <t>RCP</t>
  </si>
  <si>
    <t>059903137AS</t>
  </si>
  <si>
    <t>Correa poli-v</t>
  </si>
  <si>
    <t>MFB</t>
  </si>
  <si>
    <t>Mano de Obra H.H</t>
  </si>
  <si>
    <t>03H115562</t>
  </si>
  <si>
    <t>FILTRO DE ACEITE</t>
  </si>
  <si>
    <t>RCO</t>
  </si>
  <si>
    <t>Pañol</t>
  </si>
  <si>
    <t>FOB X LITRO</t>
  </si>
  <si>
    <t>Precio Venta</t>
  </si>
  <si>
    <t>3QF129620</t>
  </si>
  <si>
    <t>FILTRO AIRE ( ELEMENTO )</t>
  </si>
  <si>
    <t>5Q0819653</t>
  </si>
  <si>
    <t>ELEMENTO FILTRO OLORES</t>
  </si>
  <si>
    <t>03H905600A</t>
  </si>
  <si>
    <t>bujia encendido 'longlife'</t>
  </si>
  <si>
    <t>NEZ</t>
  </si>
  <si>
    <t>022145933AP</t>
  </si>
  <si>
    <t>CORREA NERVIOS</t>
  </si>
  <si>
    <t>G  060175A2</t>
  </si>
  <si>
    <t>ACEITE ALTO RENDIMIENTO</t>
  </si>
  <si>
    <t>COD</t>
  </si>
  <si>
    <t>V6</t>
  </si>
  <si>
    <t>022145276F</t>
  </si>
  <si>
    <t>RODILLO TENSOR</t>
  </si>
  <si>
    <t>MFD</t>
  </si>
  <si>
    <t>022145299L</t>
  </si>
  <si>
    <t>TENSOR DE CORREA</t>
  </si>
  <si>
    <t>MFF</t>
  </si>
  <si>
    <t>V3</t>
  </si>
  <si>
    <t>04E115561H</t>
  </si>
  <si>
    <t>04E129620</t>
  </si>
  <si>
    <t>FILTRO DE AIRE ELEMENTO</t>
  </si>
  <si>
    <t>5Q0819669</t>
  </si>
  <si>
    <t>04E905612C</t>
  </si>
  <si>
    <t>BUJIA ENCENDIDO LONGLIFE BOSCH</t>
  </si>
  <si>
    <t>04E145933R</t>
  </si>
  <si>
    <t>CORREA POLI V  2136X1005</t>
  </si>
  <si>
    <t>04E109119L</t>
  </si>
  <si>
    <t>CORREA DISTRIBUCION Z=163</t>
  </si>
  <si>
    <t>MFC</t>
  </si>
  <si>
    <t>04C109479J</t>
  </si>
  <si>
    <t>04E109244B</t>
  </si>
  <si>
    <t>RODILLO INVERSOR</t>
  </si>
  <si>
    <t>04E121605E</t>
  </si>
  <si>
    <t>CORREA DENTADA</t>
  </si>
  <si>
    <t>06L115562B</t>
  </si>
  <si>
    <t>ELEMENTO FILTRO DE ACEITE</t>
  </si>
  <si>
    <t>5Q0129620B</t>
  </si>
  <si>
    <t>06K905601D</t>
  </si>
  <si>
    <t>BUJIA ENCENDIDO NGK</t>
  </si>
  <si>
    <t>06L903137A</t>
  </si>
  <si>
    <t>CORREA POLI-V 2136X1132</t>
  </si>
  <si>
    <t>G  052182A2</t>
  </si>
  <si>
    <t>ACEITE CAJA</t>
  </si>
  <si>
    <t>COB</t>
  </si>
  <si>
    <t>V4</t>
  </si>
  <si>
    <t>02E305051C</t>
  </si>
  <si>
    <t>FILTRO DE ACEITE C/C</t>
  </si>
  <si>
    <t>RCG</t>
  </si>
  <si>
    <t>03L115562</t>
  </si>
  <si>
    <t>2H0129620D</t>
  </si>
  <si>
    <t>ELEMENTO FILTRO AIRE</t>
  </si>
  <si>
    <t>7H0819631</t>
  </si>
  <si>
    <t>FILTRO POLEN</t>
  </si>
  <si>
    <t>2H0127401G</t>
  </si>
  <si>
    <t>03L198119F</t>
  </si>
  <si>
    <t>KIT CORREA DISTRIBUCION</t>
  </si>
  <si>
    <t>MFS</t>
  </si>
  <si>
    <t>03C115561H</t>
  </si>
  <si>
    <t>1K0129620D</t>
  </si>
  <si>
    <t>1K0819644B</t>
  </si>
  <si>
    <t>1K0201051K</t>
  </si>
  <si>
    <t>03C905601B</t>
  </si>
  <si>
    <t>03C260849A</t>
  </si>
  <si>
    <t>CORREA POLI-V 2118X1698</t>
  </si>
  <si>
    <t>03C145933A</t>
  </si>
  <si>
    <t>CORREA POLI-V 1765X492</t>
  </si>
  <si>
    <t>03N115562B</t>
  </si>
  <si>
    <t>04L260849C</t>
  </si>
  <si>
    <t>CORREA POLI-V 2118X1026 DENTA</t>
  </si>
  <si>
    <t>0BH325183B</t>
  </si>
  <si>
    <t>CARTUCHO FILTRO</t>
  </si>
  <si>
    <t>G  052145S2</t>
  </si>
  <si>
    <t>ACEITE CAJA 1LTS</t>
  </si>
  <si>
    <t>04L109119D</t>
  </si>
  <si>
    <t>04L109243G</t>
  </si>
  <si>
    <t>03L109244G</t>
  </si>
  <si>
    <t>RODILLO INVERSION</t>
  </si>
  <si>
    <t>04L903315F</t>
  </si>
  <si>
    <t>Elemento tensor</t>
  </si>
  <si>
    <t>04E109479H</t>
  </si>
  <si>
    <t>Rodillo tensor</t>
  </si>
  <si>
    <t>06K905601L</t>
  </si>
  <si>
    <t>Bujia encendido</t>
  </si>
  <si>
    <t>0GC325183</t>
  </si>
  <si>
    <t>Cartucho de filtro</t>
  </si>
  <si>
    <t>04E145933P</t>
  </si>
  <si>
    <t>CORREA POLI-V 2136X1005</t>
  </si>
  <si>
    <t>04E109119F</t>
  </si>
  <si>
    <t>04E129620A</t>
  </si>
  <si>
    <t>5Q0819644A</t>
  </si>
  <si>
    <t>04C905616D</t>
  </si>
  <si>
    <t>BUJIA ENCENDIDO</t>
  </si>
  <si>
    <t>04E109119C</t>
  </si>
  <si>
    <t>Correa dentada</t>
  </si>
  <si>
    <t>04E129620B</t>
  </si>
  <si>
    <t>2Q0819644</t>
  </si>
  <si>
    <t>FILTRO DE POLEN</t>
  </si>
  <si>
    <t>04C905616</t>
  </si>
  <si>
    <t>04E260849J</t>
  </si>
  <si>
    <t>CORREA POLY-V  6PKX989</t>
  </si>
  <si>
    <t>04E121605M</t>
  </si>
  <si>
    <t>377919058D</t>
  </si>
  <si>
    <t>6Q0820367B</t>
  </si>
  <si>
    <t>04C905607</t>
  </si>
  <si>
    <t>SPARK PLUG</t>
  </si>
  <si>
    <t>04E109244D</t>
  </si>
  <si>
    <t>RODILLO INVERSOR (1)</t>
  </si>
  <si>
    <t>030115561AR</t>
  </si>
  <si>
    <t>5Z0129620</t>
  </si>
  <si>
    <t>101905601G</t>
  </si>
  <si>
    <t>030198955C</t>
  </si>
  <si>
    <t>CORREA D.H.CON AIRE</t>
  </si>
  <si>
    <t>030109119AB</t>
  </si>
  <si>
    <t>CORREA Z=135 DISTRIBUCION</t>
  </si>
  <si>
    <t>MTA</t>
  </si>
  <si>
    <t>030109243Q</t>
  </si>
  <si>
    <t>030198955A</t>
  </si>
  <si>
    <t>CORREA D.H</t>
  </si>
  <si>
    <t>059198405B</t>
  </si>
  <si>
    <t>FILTRO ACEITE</t>
  </si>
  <si>
    <t>ACEITE MOTOR 10w40</t>
  </si>
  <si>
    <t>ACEITE MOTOR 5w30</t>
  </si>
  <si>
    <t>ACEITE DSG</t>
  </si>
  <si>
    <t>ACEITE HALDEX</t>
  </si>
  <si>
    <t>Gol Trendline 1.6</t>
  </si>
  <si>
    <t>9BWAB45U6JT094361</t>
  </si>
  <si>
    <t>Nuevo Polo 1.6 MT5 Comfortline</t>
  </si>
  <si>
    <t>9BWAL5BZ3KP565380</t>
  </si>
  <si>
    <t xml:space="preserve"> Saveiro Cabina Doble 1.6 Comfortline</t>
  </si>
  <si>
    <t>9BWJB45U0KP011369</t>
  </si>
  <si>
    <t>Nuevo Gol Highline 1.6L AT</t>
  </si>
  <si>
    <t>9BWAL45U9LT011358</t>
  </si>
  <si>
    <t>Nuevo Polo AT6 Comfortline</t>
  </si>
  <si>
    <t>9BWAL5BZ4JP005589</t>
  </si>
  <si>
    <t>Golf 1.6 MT Comfortline</t>
  </si>
  <si>
    <t>3VWBY6AU2JM256139</t>
  </si>
  <si>
    <t>Golf 1.6 AT Comfortline</t>
  </si>
  <si>
    <t>3VWDY6AU4JM258449</t>
  </si>
  <si>
    <t>Golf 1.4 MT Highline</t>
  </si>
  <si>
    <t>3VW3B6AU6JM251547</t>
  </si>
  <si>
    <t>Golf 1.4 AT Highline</t>
  </si>
  <si>
    <t xml:space="preserve">3VW7B6AU2JM251403 </t>
  </si>
  <si>
    <t>Golf GTI 2.0 AT</t>
  </si>
  <si>
    <t>3VW4E6AU8JM252839</t>
  </si>
  <si>
    <t>GOLF A7 R  2.0 T</t>
  </si>
  <si>
    <t>WVWZZZAUZJW130063</t>
  </si>
  <si>
    <t>Tiguan TSI AT Comfortline 150HP 5P</t>
  </si>
  <si>
    <t>3VVHP65N0JM175340</t>
  </si>
  <si>
    <t>Tiguan TSI MT Trendline 150HP</t>
  </si>
  <si>
    <t>3VVNP65N0JM199544</t>
  </si>
  <si>
    <t>Tiguan TSI AT Limited 180HP</t>
  </si>
  <si>
    <t>3VVJA65N0JM100978</t>
  </si>
  <si>
    <t xml:space="preserve">Tiguan TDI AT Comfortline 4M </t>
  </si>
  <si>
    <t xml:space="preserve">3VVLD65N0JM201681 </t>
  </si>
  <si>
    <t>Nuevo Touareg 3.0 V6 TDI Limited</t>
  </si>
  <si>
    <t>WVGZZZCRZKD007485</t>
  </si>
  <si>
    <t>Nuevo Atlas 3,6 AT Comfortline 4motion</t>
  </si>
  <si>
    <t>1V2LR2CA0KC510125</t>
  </si>
  <si>
    <t>Nuevo Jetta 1.4 TSI MT Comfortline</t>
  </si>
  <si>
    <t>3VWWP6BU0KM099909</t>
  </si>
  <si>
    <t>Nuevo Jetta 1.4 TSI AT Comfortline</t>
  </si>
  <si>
    <t>3VWHP6BU0KM042022</t>
  </si>
  <si>
    <t>Nuevo Jetta 2.0 TSI AT GLI</t>
  </si>
  <si>
    <t>3VW4E6BU0KM148488</t>
  </si>
  <si>
    <t>Nueva Amarok Highline 4x4 AT</t>
  </si>
  <si>
    <t>WV1ZZZ2HZJA043907</t>
  </si>
  <si>
    <t>Nueva Amarok Trendline 4x2 MT</t>
  </si>
  <si>
    <t>WV1ZZZ2HZJA055311</t>
  </si>
  <si>
    <t>Beetle Comfortline 1.4 l DSG7</t>
  </si>
  <si>
    <t>3VWK26160JM725599</t>
  </si>
  <si>
    <t xml:space="preserve"> Beetle Comfortline 1.4 l MT 6</t>
  </si>
  <si>
    <t>3VWR26161KM706429</t>
  </si>
  <si>
    <t>Nuevo T-Cross Comfortline 1.6L AT 110HP</t>
  </si>
  <si>
    <t>9BWBL6BF0L4018604</t>
  </si>
  <si>
    <t>Nuevo T-Cross Comfortline 1.6L MT 110HP</t>
  </si>
  <si>
    <t>9BWBL6BF0L4017176</t>
  </si>
  <si>
    <t>15.000 km-45.000 km- 75.000 km - 105.000 km- 135.000 km- 165.000 km.</t>
  </si>
  <si>
    <t>30.000 KM - 150.000 KM</t>
  </si>
  <si>
    <t>60.000 KM</t>
  </si>
  <si>
    <t>90.000 KM</t>
  </si>
  <si>
    <t>120.000 KM</t>
  </si>
  <si>
    <t>180.000 KM</t>
  </si>
  <si>
    <t>10.000- 50.000- 70.000-110.000- 130.000 - 170.000-190.000-230.000-290.000 KM</t>
  </si>
  <si>
    <t>20.000- 40.000- 80.000-100.000- 140.000 - 160.000- 200.000-220.000-260.000 KM</t>
  </si>
  <si>
    <t>30000 - 150.000- 210.000 KM</t>
  </si>
  <si>
    <t>60.000- 120.000 - 240.000- 300.000 KM</t>
  </si>
  <si>
    <t>90.000 - 270.000 KM</t>
  </si>
  <si>
    <t>MODELO</t>
  </si>
  <si>
    <t>VALORES CON IVA INCLUIDO</t>
  </si>
  <si>
    <t>10.000 KM</t>
  </si>
  <si>
    <t>20.000 KM</t>
  </si>
  <si>
    <t>30.000 KM</t>
  </si>
  <si>
    <t>40.000 KM</t>
  </si>
  <si>
    <t>50.000 KM</t>
  </si>
  <si>
    <t>70.000 KM</t>
  </si>
  <si>
    <t>80.000 KM</t>
  </si>
  <si>
    <t>A1 30 TFSI</t>
  </si>
  <si>
    <t>A1 35 TFSI</t>
  </si>
  <si>
    <t>A3 35 TFSI</t>
  </si>
  <si>
    <t>A4 35 TFSI</t>
  </si>
  <si>
    <t>A5 Cabrio 40 TFSI</t>
  </si>
  <si>
    <t>A5 Coupe 40 TFSI</t>
  </si>
  <si>
    <t>A5 Sportback 40 TFSI</t>
  </si>
  <si>
    <t>A5 Coupe 45 TFSI</t>
  </si>
  <si>
    <t>A5 Sportback 45 TFSI</t>
  </si>
  <si>
    <t>A6 40 TFSI</t>
  </si>
  <si>
    <t>Q2 35 TFSI</t>
  </si>
  <si>
    <t>Q3 35 TFSI</t>
  </si>
  <si>
    <t>Q3 40 TFSI</t>
  </si>
  <si>
    <t>Q5 45 TFSI</t>
  </si>
  <si>
    <t>Q7 45 TFSI</t>
  </si>
  <si>
    <t>Q7 55 TFSI</t>
  </si>
  <si>
    <t>Q8 45 TDI</t>
  </si>
  <si>
    <t>Q8 55 TFSI</t>
  </si>
  <si>
    <t>RS 3</t>
  </si>
  <si>
    <t>RS 5</t>
  </si>
  <si>
    <t>RS Q3</t>
  </si>
  <si>
    <t>RS Q8</t>
  </si>
  <si>
    <t>S5</t>
  </si>
  <si>
    <t>TTS</t>
  </si>
  <si>
    <t>S3</t>
  </si>
  <si>
    <t>SQ5</t>
  </si>
  <si>
    <t>Resumen Repuestos Mantenciones</t>
  </si>
  <si>
    <t>Nombre concesionario</t>
  </si>
  <si>
    <t>Valores neto</t>
  </si>
  <si>
    <t>IVA Incluido</t>
  </si>
  <si>
    <t>DESCRIPCION</t>
  </si>
  <si>
    <t>N° PARTE</t>
  </si>
  <si>
    <t>VALOR NETO</t>
  </si>
  <si>
    <t>IVA INCLUIDO</t>
  </si>
  <si>
    <t>04E115561T</t>
  </si>
  <si>
    <t>Valor Mano de obra</t>
  </si>
  <si>
    <t>JUNTA TORNILLO ACEITE</t>
  </si>
  <si>
    <t>06L103801D</t>
  </si>
  <si>
    <t>Valor litro de aceite VW 504.00 / 507.00 (TOTAL QUARTZ INEO L LIFE 5W30)</t>
  </si>
  <si>
    <t>06M198405F</t>
  </si>
  <si>
    <t>Valor litro de aceite VW 508.00 (TOTAL QUARTZ INEO L LIFE 0W20)</t>
  </si>
  <si>
    <t>06D115562</t>
  </si>
  <si>
    <t>2Q0819669</t>
  </si>
  <si>
    <t>Insumos</t>
  </si>
  <si>
    <t>TORNILLO ACEITE</t>
  </si>
  <si>
    <t>N  90288901</t>
  </si>
  <si>
    <t>N  0138158</t>
  </si>
  <si>
    <t>06L103801</t>
  </si>
  <si>
    <t>N  0138495</t>
  </si>
  <si>
    <t>LIQ. FRENOS (1 lt)</t>
  </si>
  <si>
    <t>B  000750M2</t>
  </si>
  <si>
    <t>8W0133843E</t>
  </si>
  <si>
    <t>4K0133844F</t>
  </si>
  <si>
    <t>4M0133843G</t>
  </si>
  <si>
    <t>3Q0129620</t>
  </si>
  <si>
    <t>8W0133843D</t>
  </si>
  <si>
    <t>04C129620A</t>
  </si>
  <si>
    <t>5Q0129620G</t>
  </si>
  <si>
    <t>8W0133843</t>
  </si>
  <si>
    <t>FILTRO DE COMBUSTIBLE</t>
  </si>
  <si>
    <t>CORREA POLY V</t>
  </si>
  <si>
    <t>04E145933AG</t>
  </si>
  <si>
    <t>06L903137L</t>
  </si>
  <si>
    <t>06M903137AF</t>
  </si>
  <si>
    <t>06M260849L</t>
  </si>
  <si>
    <t>0P2903137A</t>
  </si>
  <si>
    <t>0P2260849</t>
  </si>
  <si>
    <t>07K145933T</t>
  </si>
  <si>
    <t>06M903137T</t>
  </si>
  <si>
    <t>06M260849P</t>
  </si>
  <si>
    <t>06M903137AB</t>
  </si>
  <si>
    <t>BUJIAS DE ENCENDIDO</t>
  </si>
  <si>
    <t>06K905601B</t>
  </si>
  <si>
    <t>06M905606F</t>
  </si>
  <si>
    <t>0P2905601A</t>
  </si>
  <si>
    <t>04E905602</t>
  </si>
  <si>
    <t>06K905601M</t>
  </si>
  <si>
    <t>04E905602D</t>
  </si>
  <si>
    <t>05E905602</t>
  </si>
  <si>
    <t>ACEITE DSG (litro)</t>
  </si>
  <si>
    <t>G  055529A2</t>
  </si>
  <si>
    <t>ACEITE PARA EJES</t>
  </si>
  <si>
    <t>G  055190A2</t>
  </si>
  <si>
    <t>HALDEX</t>
  </si>
  <si>
    <t>G  052580A2</t>
  </si>
  <si>
    <t>G  065175A2</t>
  </si>
  <si>
    <t>ACEITE ATF</t>
  </si>
  <si>
    <t>G  055515A2</t>
  </si>
  <si>
    <t>FILTRO ACEITE DSG</t>
  </si>
  <si>
    <t>JUNTA FILTRO DSG</t>
  </si>
  <si>
    <t>N  91084501</t>
  </si>
  <si>
    <t>TORNILLO DE CIERRE</t>
  </si>
  <si>
    <t>N  90281802</t>
  </si>
  <si>
    <t>RETEN TORNILLO DESCARGA DSG</t>
  </si>
  <si>
    <t>0CK321439A</t>
  </si>
  <si>
    <t>N  0438092</t>
  </si>
  <si>
    <t>A1 30 TFSI (DKJA) - WAUZZZGB3NR003581</t>
  </si>
  <si>
    <t>REVISION</t>
  </si>
  <si>
    <t xml:space="preserve">     20.000 KM</t>
  </si>
  <si>
    <t>N. parte</t>
  </si>
  <si>
    <t>Cant.</t>
  </si>
  <si>
    <t>Total</t>
  </si>
  <si>
    <t>M.OBRA</t>
  </si>
  <si>
    <t>ACEITE MOTOR</t>
  </si>
  <si>
    <t>508.00 (0W20)</t>
  </si>
  <si>
    <t>TOTAL neto : ( $ )</t>
  </si>
  <si>
    <t>TOTAL con iva : ( $ )</t>
  </si>
  <si>
    <t>A1 35 TFSI (DADA) - WAUZZZGB2NR019142</t>
  </si>
  <si>
    <t>A3 35 TFSI (DJKA) - WAUZZZGY4NA008372</t>
  </si>
  <si>
    <t>TORNILLO DESCARGA</t>
  </si>
  <si>
    <t>A4 35 TFSI (DEMB) - WAUZZZF40MA087391</t>
  </si>
  <si>
    <t xml:space="preserve">FILTRO POLEN </t>
  </si>
  <si>
    <t>A5 40 TFSI (DEMA) - WAUZZZF53NN000120</t>
  </si>
  <si>
    <t>A5 40 TFSI (DEMA) - WAUZZZF50MA059941</t>
  </si>
  <si>
    <t>A5 40 TFSI (DEMA) - WAUZZZF57NA006753</t>
  </si>
  <si>
    <t>A5 Coupe 45 TFSI (DDWB) - WAUZZZF55NA004774</t>
  </si>
  <si>
    <t>A5 Sportback 45 TFSI (DDWB) - WAUZZZF54NA002305</t>
  </si>
  <si>
    <t>A6 40 TFSI (DKYA) - WAUZZZF29NN008681</t>
  </si>
  <si>
    <t>Q2 35 TFSI (DJKA) - WAUZZZGA1NA009949</t>
  </si>
  <si>
    <t>ANILLO JUNTA</t>
  </si>
  <si>
    <t>Q3 Sportback 35 TFSI (CZDA) - WAUZZZF3XN1038014</t>
  </si>
  <si>
    <t>Q3 40 TFSI (CZPA) - WAUZZZF33N1034886</t>
  </si>
  <si>
    <t>Q5 45 TFSI (DGKB) - WAUZZZFY2N2031645</t>
  </si>
  <si>
    <t>Q7 45 TFSI (CYRB) - WAUZZZ4M5MD031688</t>
  </si>
  <si>
    <t>504.00 (5W30)</t>
  </si>
  <si>
    <t>Q7 55 TFSI (DCBD) - WAUZZZ4M1ND005011</t>
  </si>
  <si>
    <t>Q8 45 TDI (CVMD) -  WAUZZZF12ND003724</t>
  </si>
  <si>
    <t>507.00 (5W30)</t>
  </si>
  <si>
    <t>Q8 55 TFSI (DCBD) - WAUZZZF1XND001350</t>
  </si>
  <si>
    <t>RS 3 (DXHB) - WUAZZZGY6NA903092</t>
  </si>
  <si>
    <t>RS 5 (DECA) - WUAZZZF53NA900402</t>
  </si>
  <si>
    <t>RS Q3 (DAZA) - WUAZZZF32N1900017</t>
  </si>
  <si>
    <t>RS Q8 (DHUB) - WUAZZZF17MD038232</t>
  </si>
  <si>
    <t>S5 (CWGD) - WAUZZZF58NA033671</t>
  </si>
  <si>
    <t>TTS  (CJXG) - TRUZZZFV0N1002312</t>
  </si>
  <si>
    <t>S3  (DUPA) - WAUZZZGY4NA078938</t>
  </si>
  <si>
    <t>SQ5 (CWGD) - WAUZZZFY2P2016307</t>
  </si>
  <si>
    <t>B  000750Q2</t>
  </si>
  <si>
    <t>8W0133843C</t>
  </si>
  <si>
    <t>G  A52579M4</t>
  </si>
  <si>
    <t>WHT000729A</t>
  </si>
  <si>
    <t>5Q0129620D</t>
  </si>
  <si>
    <t>N  91082701</t>
  </si>
  <si>
    <t>N  91167901</t>
  </si>
  <si>
    <t>N  0138132</t>
  </si>
  <si>
    <t>Codigo</t>
  </si>
  <si>
    <t>Monto</t>
  </si>
  <si>
    <t>Calculo Automático</t>
  </si>
  <si>
    <t>Aditivo limpiaparabrisas</t>
  </si>
  <si>
    <t>Agua Desmineralizada</t>
  </si>
  <si>
    <t>ZV6030101005</t>
  </si>
  <si>
    <t>FILTRO DEL CAMBIO</t>
  </si>
  <si>
    <t>TORNILLO OBTURADOR</t>
  </si>
  <si>
    <t>TORNILLO DE CUBRE</t>
  </si>
  <si>
    <t>N  91209701</t>
  </si>
  <si>
    <t>TORNILLO</t>
  </si>
  <si>
    <t>TORNILLO CHAPA</t>
  </si>
  <si>
    <t>ELEMENTO TENSOR</t>
  </si>
  <si>
    <t>06N903133A</t>
  </si>
  <si>
    <t>N  91096801</t>
  </si>
  <si>
    <t>TORNILLO CUBRE</t>
  </si>
  <si>
    <t>TORNILLO PURGA</t>
  </si>
  <si>
    <t xml:space="preserve">JUNTA TORICA </t>
  </si>
  <si>
    <t>TAPON DE CARTER</t>
  </si>
  <si>
    <t>S4 TFSI (CWGD) - WAUZZZF49PA006960</t>
  </si>
  <si>
    <t>AUDI S4</t>
  </si>
  <si>
    <r>
      <t>Valores Calculados - Pauta Básica Audi Vehiculos Nuevos según Plan de mantenimiento básico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Audi Zentrum</t>
    </r>
  </si>
  <si>
    <t>G  052164M1</t>
  </si>
  <si>
    <t>Solo Completar Celdas en Amarillo según Precios Público determinado individualmente por  Audi Zentrum</t>
  </si>
  <si>
    <t>FILTRO ACE</t>
  </si>
  <si>
    <t>ELEMENTO</t>
  </si>
  <si>
    <t>TORNILLO D</t>
  </si>
  <si>
    <t>FILTRO DE</t>
  </si>
  <si>
    <t>CARTUCHO</t>
  </si>
  <si>
    <t>ANILLO DE</t>
  </si>
  <si>
    <t>TORNILLO T</t>
  </si>
  <si>
    <t>LIQUIDO FR</t>
  </si>
  <si>
    <t>LIQ FRENOS</t>
  </si>
  <si>
    <t>FILTRO AIR</t>
  </si>
  <si>
    <t>CARTUCHO D</t>
  </si>
  <si>
    <t>FILTRO COM</t>
  </si>
  <si>
    <t>CORREA POL</t>
  </si>
  <si>
    <t>BUJIA DE E</t>
  </si>
  <si>
    <t>BUJIA ENCE</t>
  </si>
  <si>
    <t>ACEITE CAJ</t>
  </si>
  <si>
    <t>ACEITE PAR</t>
  </si>
  <si>
    <t>ACEITE</t>
  </si>
  <si>
    <t>ACEITE ALT</t>
  </si>
  <si>
    <t>JUNTA</t>
  </si>
  <si>
    <t>ACEI MOTOR</t>
  </si>
  <si>
    <t>TORNILLO H</t>
  </si>
  <si>
    <t>TORNILLO M</t>
  </si>
  <si>
    <t>ELEMENTO T</t>
  </si>
  <si>
    <t>Valor litro de aceite VW 511.00 (TOTAL QUARTZ INEO FGO 0W40)</t>
  </si>
  <si>
    <t>G  A55579M4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</si>
</sst>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164" formatCode="_-&quot;$&quot;\ * #,##0.00_-;\-&quot;$&quot;\ * #,##0.00_-;_-&quot;$&quot;\ * &quot;-&quot;??_-;_-@_-"/>
    <numFmt numFmtId="165" formatCode="&quot;$&quot;#,##0"/>
    <numFmt numFmtId="166" formatCode="_-* #,##0.00\ &quot;pta&quot;_-;\-* #,##0.00\ &quot;pta&quot;_-;_-* &quot;-&quot;??\ &quot;pta&quot;_-;_-@_-"/>
    <numFmt numFmtId="167" formatCode="_-* #,##0.00\ _p_t_a_-;\-* #,##0.00\ _p_t_a_-;_-* &quot;-&quot;??\ _p_t_a_-;_-@_-"/>
    <numFmt numFmtId="168" formatCode="_-* #,##0\ _p_t_a_-;\-* #,##0\ _p_t_a_-;_-* &quot;-&quot;??\ _p_t_a_-;_-@_-"/>
    <numFmt numFmtId="169" formatCode="&quot;$&quot;\ #,##0;[Red]&quot;$&quot;\ #,##0"/>
    <numFmt numFmtId="170" formatCode="_ &quot;$&quot;* #,##0_ ;_ &quot;$&quot;* \-#,##0_ ;_ &quot;$&quot;* &quot;-&quot;??_ ;_ @_ 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AGRounded BT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VAGRounded BT"/>
      <family val="2"/>
    </font>
    <font>
      <b/>
      <sz val="10"/>
      <name val="VAGRounded BT"/>
      <family val="2"/>
    </font>
    <font>
      <b/>
      <sz val="12"/>
      <name val="VAGRounded BT"/>
      <family val="2"/>
    </font>
    <font>
      <sz val="10"/>
      <color indexed="10"/>
      <name val="VAGRounded BT"/>
      <family val="2"/>
    </font>
    <font>
      <b/>
      <sz val="14"/>
      <name val="VAGRounded BT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0"/>
      <name val="VAGRounded BT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VAGRounded BT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VAGRounded BT"/>
      <family val="2"/>
    </font>
    <font>
      <sz val="8"/>
      <color theme="1"/>
      <name val="VAGRounded BT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VAGRounded BT"/>
      <family val="2"/>
    </font>
    <font>
      <sz val="8"/>
      <color theme="1"/>
      <name val="Arial"/>
      <family val="2"/>
    </font>
    <font>
      <sz val="8"/>
      <color rgb="FFFF0000"/>
      <name val="VAGRounded BT"/>
      <family val="2"/>
    </font>
    <font>
      <sz val="8"/>
      <name val="VAGRounded BT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3" fillId="0" borderId="0"/>
    <xf numFmtId="42" fontId="1" fillId="0" borderId="0" applyFont="0" applyFill="0" applyBorder="0" applyAlignment="0" applyProtection="0"/>
    <xf numFmtId="0" fontId="3" fillId="0" borderId="0"/>
    <xf numFmtId="0" fontId="3" fillId="0" borderId="0"/>
    <xf numFmtId="0" fontId="5" fillId="5" borderId="15" applyNumberFormat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6" applyNumberFormat="0" applyAlignment="0" applyProtection="0"/>
    <xf numFmtId="0" fontId="10" fillId="21" borderId="17" applyNumberFormat="0" applyAlignment="0" applyProtection="0"/>
    <xf numFmtId="0" fontId="11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5" borderId="0" applyNumberFormat="0" applyBorder="0" applyAlignment="0" applyProtection="0"/>
    <xf numFmtId="0" fontId="13" fillId="11" borderId="16" applyNumberFormat="0" applyAlignment="0" applyProtection="0"/>
    <xf numFmtId="0" fontId="14" fillId="7" borderId="0" applyNumberFormat="0" applyBorder="0" applyAlignment="0" applyProtection="0"/>
    <xf numFmtId="166" fontId="3" fillId="0" borderId="0" applyFont="0" applyFill="0" applyBorder="0" applyAlignment="0" applyProtection="0"/>
    <xf numFmtId="0" fontId="15" fillId="26" borderId="0" applyNumberFormat="0" applyBorder="0" applyAlignment="0" applyProtection="0"/>
    <xf numFmtId="0" fontId="3" fillId="27" borderId="19" applyNumberFormat="0" applyFont="0" applyAlignment="0" applyProtection="0"/>
    <xf numFmtId="0" fontId="3" fillId="27" borderId="1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0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12" fillId="0" borderId="22" applyNumberFormat="0" applyFill="0" applyAlignment="0" applyProtection="0"/>
    <xf numFmtId="0" fontId="21" fillId="0" borderId="23" applyNumberFormat="0" applyFill="0" applyAlignment="0" applyProtection="0"/>
    <xf numFmtId="0" fontId="22" fillId="0" borderId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3" fillId="0" borderId="0"/>
    <xf numFmtId="0" fontId="3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0">
    <xf numFmtId="0" fontId="0" fillId="0" borderId="0" xfId="0"/>
    <xf numFmtId="0" fontId="0" fillId="2" borderId="0" xfId="0" applyFill="1"/>
    <xf numFmtId="165" fontId="0" fillId="0" borderId="0" xfId="0" applyNumberFormat="1"/>
    <xf numFmtId="165" fontId="0" fillId="0" borderId="0" xfId="3" applyNumberFormat="1" applyFont="1"/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12" xfId="0" applyBorder="1"/>
    <xf numFmtId="165" fontId="2" fillId="0" borderId="12" xfId="3" applyNumberFormat="1" applyFont="1" applyBorder="1"/>
    <xf numFmtId="0" fontId="2" fillId="0" borderId="12" xfId="0" applyFont="1" applyBorder="1"/>
    <xf numFmtId="165" fontId="2" fillId="4" borderId="12" xfId="3" applyNumberFormat="1" applyFont="1" applyFill="1" applyBorder="1"/>
    <xf numFmtId="0" fontId="2" fillId="4" borderId="12" xfId="0" applyFont="1" applyFill="1" applyBorder="1"/>
    <xf numFmtId="0" fontId="2" fillId="3" borderId="12" xfId="0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9" fontId="2" fillId="3" borderId="0" xfId="0" applyNumberFormat="1" applyFont="1" applyFill="1"/>
    <xf numFmtId="9" fontId="2" fillId="3" borderId="0" xfId="1" applyFont="1" applyFill="1"/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42" fontId="0" fillId="0" borderId="12" xfId="3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165" fontId="5" fillId="5" borderId="24" xfId="6" applyNumberFormat="1" applyBorder="1" applyAlignment="1">
      <alignment horizontal="center"/>
    </xf>
    <xf numFmtId="3" fontId="4" fillId="2" borderId="0" xfId="2" applyNumberFormat="1" applyFont="1" applyFill="1" applyAlignment="1">
      <alignment horizontal="center" vertical="center"/>
    </xf>
    <xf numFmtId="3" fontId="24" fillId="0" borderId="6" xfId="4" applyNumberFormat="1" applyFont="1" applyBorder="1" applyAlignment="1">
      <alignment horizontal="center" vertical="center"/>
    </xf>
    <xf numFmtId="3" fontId="24" fillId="0" borderId="7" xfId="4" applyNumberFormat="1" applyFont="1" applyBorder="1" applyAlignment="1">
      <alignment horizontal="center" vertical="center"/>
    </xf>
    <xf numFmtId="0" fontId="25" fillId="0" borderId="2" xfId="4" applyFont="1" applyBorder="1" applyAlignment="1">
      <alignment horizontal="centerContinuous" vertical="center"/>
    </xf>
    <xf numFmtId="3" fontId="30" fillId="0" borderId="3" xfId="4" applyNumberFormat="1" applyFont="1" applyBorder="1" applyAlignment="1">
      <alignment horizontal="center" vertical="center"/>
    </xf>
    <xf numFmtId="0" fontId="27" fillId="0" borderId="1" xfId="4" applyFont="1" applyBorder="1" applyAlignment="1">
      <alignment horizontal="centerContinuous" vertical="center"/>
    </xf>
    <xf numFmtId="0" fontId="24" fillId="0" borderId="1" xfId="4" applyFont="1" applyBorder="1" applyAlignment="1">
      <alignment vertical="center"/>
    </xf>
    <xf numFmtId="3" fontId="26" fillId="0" borderId="0" xfId="4" applyNumberFormat="1" applyFont="1" applyAlignment="1">
      <alignment horizontal="center" vertical="center"/>
    </xf>
    <xf numFmtId="0" fontId="23" fillId="0" borderId="6" xfId="4" applyFont="1" applyBorder="1" applyAlignment="1">
      <alignment horizontal="left" vertical="center"/>
    </xf>
    <xf numFmtId="3" fontId="23" fillId="0" borderId="7" xfId="4" applyNumberFormat="1" applyFont="1" applyBorder="1" applyAlignment="1">
      <alignment horizontal="center" vertical="center"/>
    </xf>
    <xf numFmtId="3" fontId="23" fillId="0" borderId="6" xfId="4" applyNumberFormat="1" applyFont="1" applyBorder="1" applyAlignment="1">
      <alignment horizontal="center" vertical="center"/>
    </xf>
    <xf numFmtId="0" fontId="23" fillId="0" borderId="8" xfId="4" applyFont="1" applyBorder="1" applyAlignment="1">
      <alignment horizontal="left" vertical="center"/>
    </xf>
    <xf numFmtId="3" fontId="24" fillId="0" borderId="3" xfId="4" applyNumberFormat="1" applyFont="1" applyBorder="1" applyAlignment="1">
      <alignment horizontal="center" vertical="center"/>
    </xf>
    <xf numFmtId="0" fontId="24" fillId="0" borderId="1" xfId="4" applyFont="1" applyBorder="1" applyAlignment="1">
      <alignment horizontal="left" vertical="center"/>
    </xf>
    <xf numFmtId="0" fontId="24" fillId="0" borderId="2" xfId="4" applyFont="1" applyBorder="1" applyAlignment="1">
      <alignment horizontal="left" vertical="center"/>
    </xf>
    <xf numFmtId="3" fontId="4" fillId="2" borderId="5" xfId="2" applyNumberFormat="1" applyFont="1" applyFill="1" applyBorder="1" applyAlignment="1">
      <alignment horizontal="center" vertical="center"/>
    </xf>
    <xf numFmtId="0" fontId="23" fillId="0" borderId="5" xfId="4" applyFont="1" applyBorder="1" applyAlignment="1">
      <alignment vertical="center"/>
    </xf>
    <xf numFmtId="0" fontId="26" fillId="0" borderId="4" xfId="4" applyFont="1" applyBorder="1" applyAlignment="1">
      <alignment horizontal="left" vertical="center"/>
    </xf>
    <xf numFmtId="0" fontId="23" fillId="0" borderId="4" xfId="4" applyFont="1" applyBorder="1" applyAlignment="1">
      <alignment vertical="center"/>
    </xf>
    <xf numFmtId="3" fontId="23" fillId="0" borderId="5" xfId="4" applyNumberFormat="1" applyFont="1" applyBorder="1" applyAlignment="1">
      <alignment horizontal="center" vertical="center"/>
    </xf>
    <xf numFmtId="0" fontId="23" fillId="0" borderId="4" xfId="4" applyFont="1" applyBorder="1" applyAlignment="1">
      <alignment horizontal="left" vertical="center"/>
    </xf>
    <xf numFmtId="0" fontId="25" fillId="0" borderId="3" xfId="4" applyFont="1" applyBorder="1" applyAlignment="1">
      <alignment horizontal="centerContinuous" vertical="center"/>
    </xf>
    <xf numFmtId="0" fontId="27" fillId="0" borderId="2" xfId="4" applyFont="1" applyBorder="1" applyAlignment="1">
      <alignment horizontal="centerContinuous" vertical="center"/>
    </xf>
    <xf numFmtId="0" fontId="24" fillId="0" borderId="2" xfId="4" applyFont="1" applyBorder="1" applyAlignment="1">
      <alignment vertical="center"/>
    </xf>
    <xf numFmtId="3" fontId="24" fillId="0" borderId="2" xfId="4" applyNumberFormat="1" applyFont="1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3" fontId="26" fillId="0" borderId="5" xfId="4" applyNumberFormat="1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3" fontId="30" fillId="0" borderId="2" xfId="4" applyNumberFormat="1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3" fontId="23" fillId="0" borderId="0" xfId="4" applyNumberFormat="1" applyFont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23" fillId="0" borderId="6" xfId="4" applyFont="1" applyBorder="1" applyAlignment="1">
      <alignment vertical="center"/>
    </xf>
    <xf numFmtId="168" fontId="23" fillId="0" borderId="0" xfId="55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3" fontId="4" fillId="2" borderId="0" xfId="2" applyNumberFormat="1" applyFont="1" applyFill="1" applyAlignment="1">
      <alignment horizontal="left" vertical="center"/>
    </xf>
    <xf numFmtId="3" fontId="23" fillId="0" borderId="11" xfId="4" applyNumberFormat="1" applyFont="1" applyBorder="1" applyAlignment="1">
      <alignment horizontal="center" vertical="center"/>
    </xf>
    <xf numFmtId="0" fontId="5" fillId="5" borderId="24" xfId="6" applyBorder="1"/>
    <xf numFmtId="3" fontId="6" fillId="28" borderId="24" xfId="6" applyNumberFormat="1" applyFont="1" applyFill="1" applyBorder="1" applyAlignment="1">
      <alignment horizontal="center"/>
    </xf>
    <xf numFmtId="11" fontId="23" fillId="0" borderId="0" xfId="4" applyNumberFormat="1" applyFont="1" applyAlignment="1">
      <alignment horizontal="left" vertical="center"/>
    </xf>
    <xf numFmtId="11" fontId="23" fillId="0" borderId="0" xfId="4" applyNumberFormat="1" applyFont="1" applyAlignment="1">
      <alignment vertical="center"/>
    </xf>
    <xf numFmtId="0" fontId="34" fillId="0" borderId="26" xfId="51" applyFont="1" applyBorder="1" applyAlignment="1">
      <alignment horizontal="left" vertical="center"/>
    </xf>
    <xf numFmtId="169" fontId="34" fillId="2" borderId="26" xfId="61" applyNumberFormat="1" applyFont="1" applyFill="1" applyBorder="1" applyAlignment="1">
      <alignment vertical="center"/>
    </xf>
    <xf numFmtId="0" fontId="34" fillId="2" borderId="26" xfId="51" applyFont="1" applyFill="1" applyBorder="1" applyAlignment="1">
      <alignment horizontal="left" vertical="center"/>
    </xf>
    <xf numFmtId="0" fontId="35" fillId="28" borderId="26" xfId="0" applyFont="1" applyFill="1" applyBorder="1" applyAlignment="1">
      <alignment horizontal="center"/>
    </xf>
    <xf numFmtId="0" fontId="36" fillId="0" borderId="4" xfId="4" applyFont="1" applyBorder="1" applyAlignment="1">
      <alignment horizontal="left" vertical="center"/>
    </xf>
    <xf numFmtId="0" fontId="36" fillId="0" borderId="4" xfId="4" applyFont="1" applyBorder="1" applyAlignment="1">
      <alignment vertical="center"/>
    </xf>
    <xf numFmtId="0" fontId="36" fillId="0" borderId="0" xfId="4" applyFont="1" applyAlignment="1">
      <alignment horizontal="left" vertical="center"/>
    </xf>
    <xf numFmtId="0" fontId="36" fillId="0" borderId="0" xfId="4" applyFont="1" applyAlignment="1">
      <alignment horizontal="center" vertical="center"/>
    </xf>
    <xf numFmtId="0" fontId="3" fillId="0" borderId="4" xfId="4" applyBorder="1"/>
    <xf numFmtId="0" fontId="3" fillId="0" borderId="0" xfId="4"/>
    <xf numFmtId="0" fontId="3" fillId="0" borderId="0" xfId="4" applyAlignment="1">
      <alignment horizontal="center"/>
    </xf>
    <xf numFmtId="0" fontId="36" fillId="0" borderId="0" xfId="4" applyFont="1" applyAlignment="1">
      <alignment vertical="center"/>
    </xf>
    <xf numFmtId="11" fontId="36" fillId="0" borderId="0" xfId="4" applyNumberFormat="1" applyFont="1" applyAlignment="1">
      <alignment vertical="center"/>
    </xf>
    <xf numFmtId="165" fontId="32" fillId="2" borderId="0" xfId="0" applyNumberFormat="1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>
      <alignment horizontal="center" vertical="center"/>
    </xf>
    <xf numFmtId="0" fontId="6" fillId="28" borderId="24" xfId="6" applyFont="1" applyFill="1" applyBorder="1" applyAlignment="1">
      <alignment horizontal="center"/>
    </xf>
    <xf numFmtId="0" fontId="31" fillId="28" borderId="26" xfId="0" applyFont="1" applyFill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3" fontId="32" fillId="0" borderId="26" xfId="0" applyNumberFormat="1" applyFont="1" applyBorder="1" applyAlignment="1">
      <alignment horizontal="center" vertical="center"/>
    </xf>
    <xf numFmtId="11" fontId="38" fillId="0" borderId="26" xfId="62" applyNumberFormat="1" applyFont="1" applyBorder="1" applyAlignment="1">
      <alignment horizontal="center" vertical="center"/>
    </xf>
    <xf numFmtId="169" fontId="38" fillId="4" borderId="26" xfId="61" applyNumberFormat="1" applyFont="1" applyFill="1" applyBorder="1" applyAlignment="1" applyProtection="1">
      <alignment vertical="center"/>
      <protection locked="0"/>
    </xf>
    <xf numFmtId="0" fontId="38" fillId="0" borderId="26" xfId="62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42" fontId="2" fillId="0" borderId="26" xfId="3" applyFont="1" applyBorder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9" fillId="0" borderId="4" xfId="4" applyFont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39" fillId="0" borderId="0" xfId="4" applyFont="1" applyAlignment="1">
      <alignment horizontal="center" vertical="center"/>
    </xf>
    <xf numFmtId="0" fontId="40" fillId="0" borderId="4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40" fillId="0" borderId="0" xfId="4" applyFont="1" applyAlignment="1">
      <alignment horizontal="center" vertical="center"/>
    </xf>
    <xf numFmtId="0" fontId="42" fillId="0" borderId="0" xfId="0" applyFont="1"/>
    <xf numFmtId="0" fontId="43" fillId="0" borderId="1" xfId="4" applyFont="1" applyBorder="1" applyAlignment="1">
      <alignment horizontal="centerContinuous" vertical="center"/>
    </xf>
    <xf numFmtId="0" fontId="43" fillId="0" borderId="2" xfId="4" applyFont="1" applyBorder="1" applyAlignment="1">
      <alignment horizontal="centerContinuous" vertical="center"/>
    </xf>
    <xf numFmtId="0" fontId="43" fillId="0" borderId="3" xfId="4" applyFont="1" applyBorder="1" applyAlignment="1">
      <alignment horizontal="centerContinuous" vertical="center"/>
    </xf>
    <xf numFmtId="0" fontId="43" fillId="0" borderId="1" xfId="4" applyFont="1" applyBorder="1" applyAlignment="1">
      <alignment horizontal="left" vertical="center"/>
    </xf>
    <xf numFmtId="0" fontId="43" fillId="0" borderId="2" xfId="4" applyFont="1" applyBorder="1" applyAlignment="1">
      <alignment horizontal="left" vertical="center"/>
    </xf>
    <xf numFmtId="0" fontId="43" fillId="0" borderId="2" xfId="4" applyFont="1" applyBorder="1" applyAlignment="1">
      <alignment horizontal="center" vertical="center"/>
    </xf>
    <xf numFmtId="3" fontId="4" fillId="0" borderId="2" xfId="4" applyNumberFormat="1" applyFont="1" applyBorder="1" applyAlignment="1">
      <alignment horizontal="center" vertical="center"/>
    </xf>
    <xf numFmtId="0" fontId="43" fillId="0" borderId="1" xfId="4" applyFont="1" applyBorder="1" applyAlignment="1">
      <alignment vertical="center"/>
    </xf>
    <xf numFmtId="0" fontId="43" fillId="0" borderId="2" xfId="4" applyFont="1" applyBorder="1" applyAlignment="1">
      <alignment vertical="center"/>
    </xf>
    <xf numFmtId="3" fontId="43" fillId="0" borderId="2" xfId="4" applyNumberFormat="1" applyFont="1" applyBorder="1" applyAlignment="1">
      <alignment horizontal="center" vertical="center"/>
    </xf>
    <xf numFmtId="3" fontId="43" fillId="0" borderId="3" xfId="4" applyNumberFormat="1" applyFont="1" applyBorder="1" applyAlignment="1">
      <alignment horizontal="center" vertical="center"/>
    </xf>
    <xf numFmtId="3" fontId="4" fillId="0" borderId="3" xfId="4" applyNumberFormat="1" applyFont="1" applyBorder="1" applyAlignment="1">
      <alignment horizontal="center" vertical="center"/>
    </xf>
    <xf numFmtId="3" fontId="40" fillId="0" borderId="0" xfId="4" applyNumberFormat="1" applyFont="1" applyAlignment="1">
      <alignment horizontal="center" vertical="center"/>
    </xf>
    <xf numFmtId="0" fontId="40" fillId="0" borderId="4" xfId="4" applyFont="1" applyBorder="1" applyAlignment="1">
      <alignment vertical="center"/>
    </xf>
    <xf numFmtId="0" fontId="40" fillId="0" borderId="0" xfId="4" applyFont="1" applyAlignment="1">
      <alignment vertical="center"/>
    </xf>
    <xf numFmtId="3" fontId="40" fillId="0" borderId="5" xfId="4" applyNumberFormat="1" applyFont="1" applyBorder="1" applyAlignment="1">
      <alignment horizontal="center" vertical="center"/>
    </xf>
    <xf numFmtId="11" fontId="40" fillId="0" borderId="0" xfId="4" applyNumberFormat="1" applyFont="1" applyAlignment="1">
      <alignment horizontal="left" vertical="center"/>
    </xf>
    <xf numFmtId="0" fontId="44" fillId="0" borderId="4" xfId="4" applyFont="1" applyBorder="1"/>
    <xf numFmtId="0" fontId="44" fillId="0" borderId="0" xfId="4" applyFont="1"/>
    <xf numFmtId="0" fontId="44" fillId="0" borderId="0" xfId="4" applyFont="1" applyAlignment="1">
      <alignment horizontal="center"/>
    </xf>
    <xf numFmtId="11" fontId="40" fillId="0" borderId="0" xfId="4" applyNumberFormat="1" applyFont="1" applyAlignment="1">
      <alignment vertical="center"/>
    </xf>
    <xf numFmtId="0" fontId="45" fillId="0" borderId="4" xfId="4" applyFont="1" applyBorder="1" applyAlignment="1">
      <alignment horizontal="left" vertical="center"/>
    </xf>
    <xf numFmtId="0" fontId="45" fillId="0" borderId="0" xfId="4" applyFont="1" applyAlignment="1">
      <alignment horizontal="left" vertical="center"/>
    </xf>
    <xf numFmtId="0" fontId="45" fillId="0" borderId="0" xfId="4" applyFont="1" applyAlignment="1">
      <alignment horizontal="center" vertical="center"/>
    </xf>
    <xf numFmtId="3" fontId="45" fillId="0" borderId="0" xfId="4" applyNumberFormat="1" applyFont="1" applyAlignment="1">
      <alignment horizontal="center" vertical="center"/>
    </xf>
    <xf numFmtId="3" fontId="45" fillId="0" borderId="5" xfId="4" applyNumberFormat="1" applyFont="1" applyBorder="1" applyAlignment="1">
      <alignment horizontal="center" vertical="center"/>
    </xf>
    <xf numFmtId="0" fontId="45" fillId="0" borderId="4" xfId="4" applyFont="1" applyBorder="1" applyAlignment="1">
      <alignment vertical="center"/>
    </xf>
    <xf numFmtId="0" fontId="45" fillId="0" borderId="0" xfId="4" applyFont="1" applyAlignment="1">
      <alignment vertical="center"/>
    </xf>
    <xf numFmtId="168" fontId="45" fillId="0" borderId="0" xfId="55" applyNumberFormat="1" applyFont="1" applyFill="1" applyBorder="1" applyAlignment="1">
      <alignment horizontal="center" vertical="center"/>
    </xf>
    <xf numFmtId="0" fontId="45" fillId="0" borderId="5" xfId="4" applyFont="1" applyBorder="1" applyAlignment="1">
      <alignment vertical="center"/>
    </xf>
    <xf numFmtId="0" fontId="46" fillId="0" borderId="8" xfId="4" applyFont="1" applyBorder="1" applyAlignment="1">
      <alignment horizontal="left" vertical="center"/>
    </xf>
    <xf numFmtId="0" fontId="46" fillId="0" borderId="6" xfId="4" applyFont="1" applyBorder="1" applyAlignment="1">
      <alignment horizontal="left" vertical="center"/>
    </xf>
    <xf numFmtId="3" fontId="46" fillId="0" borderId="6" xfId="4" applyNumberFormat="1" applyFont="1" applyBorder="1" applyAlignment="1">
      <alignment horizontal="center" vertical="center"/>
    </xf>
    <xf numFmtId="0" fontId="46" fillId="0" borderId="6" xfId="4" applyFont="1" applyBorder="1" applyAlignment="1">
      <alignment vertical="center"/>
    </xf>
    <xf numFmtId="3" fontId="46" fillId="0" borderId="7" xfId="4" applyNumberFormat="1" applyFont="1" applyBorder="1" applyAlignment="1">
      <alignment horizontal="center" vertical="center"/>
    </xf>
    <xf numFmtId="3" fontId="46" fillId="0" borderId="11" xfId="4" applyNumberFormat="1" applyFont="1" applyBorder="1" applyAlignment="1">
      <alignment horizontal="center" vertical="center"/>
    </xf>
    <xf numFmtId="3" fontId="43" fillId="0" borderId="6" xfId="4" applyNumberFormat="1" applyFont="1" applyBorder="1" applyAlignment="1">
      <alignment horizontal="center" vertical="center"/>
    </xf>
    <xf numFmtId="3" fontId="43" fillId="0" borderId="7" xfId="4" applyNumberFormat="1" applyFont="1" applyBorder="1" applyAlignment="1">
      <alignment horizontal="center" vertical="center"/>
    </xf>
    <xf numFmtId="170" fontId="38" fillId="4" borderId="26" xfId="64" applyNumberFormat="1" applyFont="1" applyFill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0" fontId="6" fillId="28" borderId="24" xfId="6" applyFont="1" applyFill="1" applyBorder="1" applyAlignment="1">
      <alignment horizontal="center"/>
    </xf>
    <xf numFmtId="0" fontId="6" fillId="28" borderId="24" xfId="6" applyFont="1" applyFill="1" applyBorder="1" applyAlignment="1">
      <alignment horizontal="center" vertical="center"/>
    </xf>
    <xf numFmtId="165" fontId="32" fillId="0" borderId="29" xfId="0" applyNumberFormat="1" applyFont="1" applyBorder="1" applyAlignment="1" applyProtection="1">
      <alignment horizontal="center" vertical="center"/>
      <protection locked="0"/>
    </xf>
    <xf numFmtId="165" fontId="32" fillId="0" borderId="32" xfId="0" applyNumberFormat="1" applyFont="1" applyBorder="1" applyAlignment="1" applyProtection="1">
      <alignment horizontal="center" vertical="center"/>
      <protection locked="0"/>
    </xf>
    <xf numFmtId="165" fontId="32" fillId="4" borderId="33" xfId="0" applyNumberFormat="1" applyFont="1" applyFill="1" applyBorder="1" applyAlignment="1" applyProtection="1">
      <alignment horizontal="center" vertical="center"/>
      <protection locked="0"/>
    </xf>
    <xf numFmtId="165" fontId="32" fillId="4" borderId="31" xfId="0" applyNumberFormat="1" applyFont="1" applyFill="1" applyBorder="1" applyAlignment="1" applyProtection="1">
      <alignment horizontal="center" vertical="center"/>
      <protection locked="0"/>
    </xf>
    <xf numFmtId="165" fontId="32" fillId="4" borderId="27" xfId="0" applyNumberFormat="1" applyFont="1" applyFill="1" applyBorder="1" applyAlignment="1" applyProtection="1">
      <alignment horizontal="center" vertical="center"/>
      <protection locked="0"/>
    </xf>
    <xf numFmtId="165" fontId="32" fillId="0" borderId="34" xfId="0" applyNumberFormat="1" applyFont="1" applyBorder="1" applyAlignment="1" applyProtection="1">
      <alignment horizontal="center" vertical="center"/>
      <protection locked="0"/>
    </xf>
    <xf numFmtId="165" fontId="32" fillId="0" borderId="30" xfId="0" applyNumberFormat="1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>
      <alignment horizontal="center" vertical="center"/>
    </xf>
    <xf numFmtId="165" fontId="2" fillId="4" borderId="29" xfId="0" applyNumberFormat="1" applyFont="1" applyFill="1" applyBorder="1" applyAlignment="1" applyProtection="1">
      <alignment horizontal="center" vertical="center"/>
      <protection locked="0"/>
    </xf>
    <xf numFmtId="165" fontId="2" fillId="4" borderId="32" xfId="0" applyNumberFormat="1" applyFont="1" applyFill="1" applyBorder="1" applyAlignment="1" applyProtection="1">
      <alignment horizontal="center" vertical="center"/>
      <protection locked="0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165" fontId="2" fillId="4" borderId="31" xfId="0" applyNumberFormat="1" applyFont="1" applyFill="1" applyBorder="1" applyAlignment="1" applyProtection="1">
      <alignment horizontal="center"/>
      <protection locked="0"/>
    </xf>
    <xf numFmtId="165" fontId="2" fillId="4" borderId="0" xfId="0" applyNumberFormat="1" applyFont="1" applyFill="1" applyAlignment="1" applyProtection="1">
      <alignment horizontal="center"/>
      <protection locked="0"/>
    </xf>
    <xf numFmtId="0" fontId="31" fillId="28" borderId="31" xfId="0" applyFont="1" applyFill="1" applyBorder="1" applyAlignment="1">
      <alignment horizontal="center" vertical="center"/>
    </xf>
    <xf numFmtId="0" fontId="35" fillId="28" borderId="27" xfId="0" applyFont="1" applyFill="1" applyBorder="1" applyAlignment="1">
      <alignment horizontal="center"/>
    </xf>
    <xf numFmtId="0" fontId="35" fillId="28" borderId="28" xfId="0" applyFont="1" applyFill="1" applyBorder="1" applyAlignment="1">
      <alignment horizontal="center"/>
    </xf>
    <xf numFmtId="0" fontId="31" fillId="28" borderId="26" xfId="0" applyFont="1" applyFill="1" applyBorder="1" applyAlignment="1">
      <alignment horizontal="center" vertical="center"/>
    </xf>
    <xf numFmtId="165" fontId="2" fillId="4" borderId="26" xfId="0" applyNumberFormat="1" applyFont="1" applyFill="1" applyBorder="1" applyAlignment="1" applyProtection="1">
      <alignment horizontal="center" vertical="center"/>
      <protection locked="0"/>
    </xf>
    <xf numFmtId="165" fontId="2" fillId="4" borderId="30" xfId="0" applyNumberFormat="1" applyFont="1" applyFill="1" applyBorder="1" applyAlignment="1" applyProtection="1">
      <alignment horizontal="center" vertical="center"/>
      <protection locked="0"/>
    </xf>
    <xf numFmtId="3" fontId="32" fillId="0" borderId="26" xfId="0" applyNumberFormat="1" applyFont="1" applyBorder="1" applyAlignment="1">
      <alignment horizontal="center" vertical="center"/>
    </xf>
    <xf numFmtId="165" fontId="32" fillId="4" borderId="26" xfId="0" applyNumberFormat="1" applyFont="1" applyFill="1" applyBorder="1" applyAlignment="1" applyProtection="1">
      <alignment horizontal="center" vertical="center"/>
      <protection locked="0"/>
    </xf>
    <xf numFmtId="0" fontId="33" fillId="28" borderId="9" xfId="0" applyFont="1" applyFill="1" applyBorder="1" applyAlignment="1">
      <alignment horizontal="left"/>
    </xf>
    <xf numFmtId="0" fontId="33" fillId="28" borderId="10" xfId="0" applyFont="1" applyFill="1" applyBorder="1" applyAlignment="1">
      <alignment horizontal="left"/>
    </xf>
    <xf numFmtId="0" fontId="33" fillId="28" borderId="11" xfId="0" applyFont="1" applyFill="1" applyBorder="1" applyAlignment="1">
      <alignment horizontal="left"/>
    </xf>
    <xf numFmtId="3" fontId="27" fillId="0" borderId="1" xfId="4" applyNumberFormat="1" applyFont="1" applyBorder="1" applyAlignment="1">
      <alignment horizontal="center" vertical="center"/>
    </xf>
    <xf numFmtId="3" fontId="27" fillId="0" borderId="2" xfId="4" applyNumberFormat="1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/>
    </xf>
    <xf numFmtId="0" fontId="27" fillId="0" borderId="2" xfId="4" applyFont="1" applyBorder="1" applyAlignment="1">
      <alignment horizontal="center" vertical="center"/>
    </xf>
    <xf numFmtId="3" fontId="27" fillId="0" borderId="3" xfId="4" applyNumberFormat="1" applyFont="1" applyBorder="1" applyAlignment="1">
      <alignment horizontal="center" vertical="center"/>
    </xf>
    <xf numFmtId="0" fontId="27" fillId="0" borderId="3" xfId="4" applyFont="1" applyBorder="1" applyAlignment="1">
      <alignment horizontal="center" vertical="center"/>
    </xf>
    <xf numFmtId="3" fontId="24" fillId="0" borderId="4" xfId="4" applyNumberFormat="1" applyFont="1" applyBorder="1" applyAlignment="1">
      <alignment horizontal="center" vertical="center" wrapText="1"/>
    </xf>
    <xf numFmtId="3" fontId="24" fillId="0" borderId="0" xfId="4" applyNumberFormat="1" applyFont="1" applyAlignment="1">
      <alignment horizontal="center" vertical="center" wrapText="1"/>
    </xf>
    <xf numFmtId="3" fontId="24" fillId="0" borderId="5" xfId="4" applyNumberFormat="1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4" fillId="0" borderId="0" xfId="4" applyFont="1" applyAlignment="1">
      <alignment horizontal="center" vertical="center" wrapText="1"/>
    </xf>
    <xf numFmtId="0" fontId="24" fillId="0" borderId="5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4" fillId="0" borderId="5" xfId="4" applyFont="1" applyBorder="1" applyAlignment="1">
      <alignment horizontal="center" vertical="center"/>
    </xf>
    <xf numFmtId="0" fontId="4" fillId="2" borderId="9" xfId="2" applyFont="1" applyFill="1" applyBorder="1" applyAlignment="1">
      <alignment horizontal="right" vertical="center"/>
    </xf>
    <xf numFmtId="0" fontId="4" fillId="2" borderId="10" xfId="2" applyFont="1" applyFill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0" fontId="41" fillId="28" borderId="9" xfId="0" applyFont="1" applyFill="1" applyBorder="1" applyAlignment="1">
      <alignment horizontal="left"/>
    </xf>
    <xf numFmtId="0" fontId="41" fillId="28" borderId="10" xfId="0" applyFont="1" applyFill="1" applyBorder="1" applyAlignment="1">
      <alignment horizontal="left"/>
    </xf>
    <xf numFmtId="0" fontId="41" fillId="28" borderId="11" xfId="0" applyFont="1" applyFill="1" applyBorder="1" applyAlignment="1">
      <alignment horizontal="left"/>
    </xf>
    <xf numFmtId="3" fontId="43" fillId="0" borderId="1" xfId="4" applyNumberFormat="1" applyFont="1" applyBorder="1" applyAlignment="1">
      <alignment horizontal="center" vertical="center"/>
    </xf>
    <xf numFmtId="3" fontId="43" fillId="0" borderId="2" xfId="4" applyNumberFormat="1" applyFont="1" applyBorder="1" applyAlignment="1">
      <alignment horizontal="center" vertical="center"/>
    </xf>
    <xf numFmtId="0" fontId="43" fillId="0" borderId="1" xfId="4" applyFont="1" applyBorder="1" applyAlignment="1">
      <alignment horizontal="center" vertical="center"/>
    </xf>
    <xf numFmtId="0" fontId="43" fillId="0" borderId="2" xfId="4" applyFont="1" applyBorder="1" applyAlignment="1">
      <alignment horizontal="center" vertical="center"/>
    </xf>
    <xf numFmtId="3" fontId="43" fillId="0" borderId="3" xfId="4" applyNumberFormat="1" applyFont="1" applyBorder="1" applyAlignment="1">
      <alignment horizontal="center" vertical="center"/>
    </xf>
    <xf numFmtId="0" fontId="43" fillId="0" borderId="3" xfId="4" applyFont="1" applyBorder="1" applyAlignment="1">
      <alignment horizontal="center" vertical="center"/>
    </xf>
    <xf numFmtId="3" fontId="43" fillId="0" borderId="4" xfId="4" applyNumberFormat="1" applyFont="1" applyBorder="1" applyAlignment="1">
      <alignment horizontal="center" vertical="center" wrapText="1"/>
    </xf>
    <xf numFmtId="3" fontId="43" fillId="0" borderId="0" xfId="4" applyNumberFormat="1" applyFont="1" applyAlignment="1">
      <alignment horizontal="center" vertical="center" wrapText="1"/>
    </xf>
    <xf numFmtId="3" fontId="43" fillId="0" borderId="5" xfId="4" applyNumberFormat="1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 wrapText="1"/>
    </xf>
    <xf numFmtId="0" fontId="43" fillId="0" borderId="0" xfId="4" applyFont="1" applyAlignment="1">
      <alignment horizontal="center" vertical="center" wrapText="1"/>
    </xf>
    <xf numFmtId="0" fontId="43" fillId="0" borderId="5" xfId="4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/>
    </xf>
    <xf numFmtId="0" fontId="43" fillId="0" borderId="0" xfId="4" applyFont="1" applyAlignment="1">
      <alignment horizontal="center" vertical="center"/>
    </xf>
    <xf numFmtId="0" fontId="43" fillId="0" borderId="5" xfId="4" applyFont="1" applyBorder="1" applyAlignment="1">
      <alignment horizontal="center" vertical="center"/>
    </xf>
  </cellXfs>
  <cellStyles count="65">
    <cellStyle name="20% - Énfasis1 2" xfId="7" xr:uid="{00000000-0005-0000-0000-000000000000}"/>
    <cellStyle name="20% - Énfasis2 2" xfId="8" xr:uid="{00000000-0005-0000-0000-000001000000}"/>
    <cellStyle name="20% - Énfasis3 2" xfId="9" xr:uid="{00000000-0005-0000-0000-000002000000}"/>
    <cellStyle name="20% - Énfasis4 2" xfId="10" xr:uid="{00000000-0005-0000-0000-000003000000}"/>
    <cellStyle name="20% - Énfasis5 2" xfId="11" xr:uid="{00000000-0005-0000-0000-000004000000}"/>
    <cellStyle name="20% - Énfasis6 2" xfId="12" xr:uid="{00000000-0005-0000-0000-000005000000}"/>
    <cellStyle name="40% - Énfasis1 2" xfId="13" xr:uid="{00000000-0005-0000-0000-000006000000}"/>
    <cellStyle name="40% - Énfasis2 2" xfId="14" xr:uid="{00000000-0005-0000-0000-000007000000}"/>
    <cellStyle name="40% - Énfasis3 2" xfId="15" xr:uid="{00000000-0005-0000-0000-000008000000}"/>
    <cellStyle name="40% - Énfasis4 2" xfId="16" xr:uid="{00000000-0005-0000-0000-000009000000}"/>
    <cellStyle name="40% - Énfasis5 2" xfId="17" xr:uid="{00000000-0005-0000-0000-00000A000000}"/>
    <cellStyle name="40% - Énfasis6 2" xfId="18" xr:uid="{00000000-0005-0000-0000-00000B000000}"/>
    <cellStyle name="60% - Énfasis1 2" xfId="19" xr:uid="{00000000-0005-0000-0000-00000C000000}"/>
    <cellStyle name="60% - Énfasis2 2" xfId="20" xr:uid="{00000000-0005-0000-0000-00000D000000}"/>
    <cellStyle name="60% - Énfasis3 2" xfId="21" xr:uid="{00000000-0005-0000-0000-00000E000000}"/>
    <cellStyle name="60% - Énfasis4 2" xfId="22" xr:uid="{00000000-0005-0000-0000-00000F000000}"/>
    <cellStyle name="60% - Énfasis5 2" xfId="23" xr:uid="{00000000-0005-0000-0000-000010000000}"/>
    <cellStyle name="60% - Énfasis6 2" xfId="24" xr:uid="{00000000-0005-0000-0000-000011000000}"/>
    <cellStyle name="Buena 2" xfId="53" xr:uid="{00000000-0005-0000-0000-000012000000}"/>
    <cellStyle name="Bueno 2" xfId="52" xr:uid="{00000000-0005-0000-0000-000013000000}"/>
    <cellStyle name="Cálculo 2" xfId="25" xr:uid="{00000000-0005-0000-0000-000014000000}"/>
    <cellStyle name="Celda de comprobación 2" xfId="26" xr:uid="{00000000-0005-0000-0000-000015000000}"/>
    <cellStyle name="Celda vinculada 2" xfId="27" xr:uid="{00000000-0005-0000-0000-000016000000}"/>
    <cellStyle name="Encabezado 1 2" xfId="59" xr:uid="{00000000-0005-0000-0000-000017000000}"/>
    <cellStyle name="Encabezado 4 2" xfId="28" xr:uid="{00000000-0005-0000-0000-000018000000}"/>
    <cellStyle name="Énfasis1 2" xfId="29" xr:uid="{00000000-0005-0000-0000-000019000000}"/>
    <cellStyle name="Énfasis2 2" xfId="30" xr:uid="{00000000-0005-0000-0000-00001A000000}"/>
    <cellStyle name="Énfasis3 2" xfId="31" xr:uid="{00000000-0005-0000-0000-00001B000000}"/>
    <cellStyle name="Énfasis4 2" xfId="32" xr:uid="{00000000-0005-0000-0000-00001C000000}"/>
    <cellStyle name="Énfasis5 2" xfId="33" xr:uid="{00000000-0005-0000-0000-00001D000000}"/>
    <cellStyle name="Énfasis6 2" xfId="34" xr:uid="{00000000-0005-0000-0000-00001E000000}"/>
    <cellStyle name="Entrada 2" xfId="35" xr:uid="{00000000-0005-0000-0000-00001F000000}"/>
    <cellStyle name="Incorrecto 2" xfId="36" xr:uid="{00000000-0005-0000-0000-000020000000}"/>
    <cellStyle name="Millares [0] 2" xfId="63" xr:uid="{7766E569-9E70-49C7-804D-85D61E715180}"/>
    <cellStyle name="Millares 2" xfId="55" xr:uid="{00000000-0005-0000-0000-000021000000}"/>
    <cellStyle name="Millares 2 2" xfId="56" xr:uid="{00000000-0005-0000-0000-000022000000}"/>
    <cellStyle name="Millares 3" xfId="54" xr:uid="{00000000-0005-0000-0000-000023000000}"/>
    <cellStyle name="Moneda" xfId="64" builtinId="4"/>
    <cellStyle name="Moneda [0]" xfId="3" builtinId="7"/>
    <cellStyle name="Moneda 2" xfId="37" xr:uid="{00000000-0005-0000-0000-000025000000}"/>
    <cellStyle name="Moneda 2 2" xfId="57" xr:uid="{00000000-0005-0000-0000-000026000000}"/>
    <cellStyle name="Neutral 2" xfId="38" xr:uid="{00000000-0005-0000-0000-000027000000}"/>
    <cellStyle name="Normal" xfId="0" builtinId="0"/>
    <cellStyle name="Normal 2" xfId="4" xr:uid="{00000000-0005-0000-0000-000029000000}"/>
    <cellStyle name="Normal 3" xfId="2" xr:uid="{00000000-0005-0000-0000-00002A000000}"/>
    <cellStyle name="Normal 3 2" xfId="5" xr:uid="{00000000-0005-0000-0000-00002B000000}"/>
    <cellStyle name="Normal 4" xfId="58" xr:uid="{00000000-0005-0000-0000-00002C000000}"/>
    <cellStyle name="Normal 5" xfId="61" xr:uid="{00000000-0005-0000-0000-00002D000000}"/>
    <cellStyle name="Normal 6" xfId="51" xr:uid="{00000000-0005-0000-0000-00002E000000}"/>
    <cellStyle name="Normal 6 2" xfId="62" xr:uid="{E490EB5C-9843-46C0-9755-933E996E50D3}"/>
    <cellStyle name="Notas 2" xfId="40" xr:uid="{00000000-0005-0000-0000-00002F000000}"/>
    <cellStyle name="Notas 3" xfId="39" xr:uid="{00000000-0005-0000-0000-000030000000}"/>
    <cellStyle name="Porcentaje" xfId="1" builtinId="5"/>
    <cellStyle name="Porcentaje 2" xfId="41" xr:uid="{00000000-0005-0000-0000-000031000000}"/>
    <cellStyle name="Porcentaje 3" xfId="42" xr:uid="{00000000-0005-0000-0000-000032000000}"/>
    <cellStyle name="Porcentual 2" xfId="43" xr:uid="{00000000-0005-0000-0000-000034000000}"/>
    <cellStyle name="Salida" xfId="6" builtinId="21"/>
    <cellStyle name="Salida 2" xfId="44" xr:uid="{00000000-0005-0000-0000-000036000000}"/>
    <cellStyle name="Texto de advertencia 2" xfId="45" xr:uid="{00000000-0005-0000-0000-000037000000}"/>
    <cellStyle name="Texto explicativo 2" xfId="46" xr:uid="{00000000-0005-0000-0000-000038000000}"/>
    <cellStyle name="Título 1 2" xfId="60" xr:uid="{00000000-0005-0000-0000-000039000000}"/>
    <cellStyle name="Título 2 2" xfId="48" xr:uid="{00000000-0005-0000-0000-00003A000000}"/>
    <cellStyle name="Título 3 2" xfId="49" xr:uid="{00000000-0005-0000-0000-00003B000000}"/>
    <cellStyle name="Título 4" xfId="47" xr:uid="{00000000-0005-0000-0000-00003C000000}"/>
    <cellStyle name="Total 2" xfId="50" xr:uid="{00000000-0005-0000-0000-00003D000000}"/>
  </cellStyles>
  <dxfs count="0"/>
  <tableStyles count="0" defaultTableStyle="TableStyleMedium2" defaultPivotStyle="PivotStyleLight16"/>
  <colors>
    <mruColors>
      <color rgb="FF1D3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storico%20pautas%20mantencion/Pauta%20Mantenci&#243;n%20basica%20AUDI%20Zentr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repuestos"/>
      <sheetName val="Aceites y MO"/>
      <sheetName val="RESUMEN VALORES MANTENCIONES"/>
      <sheetName val="Matríz de Carga"/>
      <sheetName val="A1 30 TFSI"/>
      <sheetName val="A1 35 TFSI"/>
      <sheetName val="A3 35 TFSI"/>
      <sheetName val="A4 35 TFSI"/>
      <sheetName val="A5 Coupe 40 TFSI"/>
      <sheetName val="A5 Cabrio 40 TFSI"/>
      <sheetName val="A5 Coupe 45 TFSI"/>
      <sheetName val="A6 40 TFSI"/>
      <sheetName val="Q2 35 TFSI"/>
      <sheetName val="Q3 35 TFSI"/>
      <sheetName val="Q3 40 TFSI"/>
      <sheetName val="Q5 45 TFSI"/>
      <sheetName val="Q7 45 TFSI"/>
      <sheetName val="Q7 55 TFSI"/>
      <sheetName val="Q8 45 TDI"/>
      <sheetName val="Q8 55 TFSI"/>
      <sheetName val="RS Q8"/>
      <sheetName val="RS Q3"/>
      <sheetName val="TTS"/>
      <sheetName val="S3"/>
      <sheetName val="RS3"/>
      <sheetName val="S4"/>
      <sheetName val="S5"/>
      <sheetName val="RS 5"/>
      <sheetName val="SQ5"/>
    </sheetNames>
    <sheetDataSet>
      <sheetData sheetId="0" refreshError="1"/>
      <sheetData sheetId="1" refreshError="1"/>
      <sheetData sheetId="2" refreshError="1"/>
      <sheetData sheetId="3">
        <row r="15">
          <cell r="K15">
            <v>31891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76"/>
  <sheetViews>
    <sheetView topLeftCell="I1" workbookViewId="0">
      <selection activeCell="M7" sqref="M7:N8"/>
    </sheetView>
  </sheetViews>
  <sheetFormatPr baseColWidth="10" defaultColWidth="11.42578125" defaultRowHeight="15"/>
  <cols>
    <col min="8" max="8" width="11.42578125" style="2"/>
    <col min="10" max="10" width="17.140625" bestFit="1" customWidth="1"/>
    <col min="13" max="13" width="17.28515625" bestFit="1" customWidth="1"/>
    <col min="14" max="14" width="9.42578125" bestFit="1" customWidth="1"/>
    <col min="15" max="15" width="27.28515625" bestFit="1" customWidth="1"/>
    <col min="16" max="18" width="12" hidden="1" customWidth="1"/>
    <col min="19" max="19" width="27.28515625" bestFit="1" customWidth="1"/>
    <col min="20" max="20" width="11.42578125" bestFit="1" customWidth="1"/>
    <col min="21" max="21" width="13.42578125" customWidth="1"/>
    <col min="22" max="22" width="10.85546875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</v>
      </c>
      <c r="G1" t="s">
        <v>5</v>
      </c>
      <c r="H1" s="2" t="s">
        <v>6</v>
      </c>
      <c r="P1" s="142" t="s">
        <v>6</v>
      </c>
      <c r="Q1" s="142"/>
      <c r="R1" s="142" t="s">
        <v>3</v>
      </c>
      <c r="S1" s="142"/>
    </row>
    <row r="2" spans="1:24">
      <c r="A2" s="15" t="s">
        <v>7</v>
      </c>
      <c r="B2" s="15"/>
      <c r="C2" s="15"/>
      <c r="D2" s="16">
        <f>S3</f>
        <v>5916.9957617789532</v>
      </c>
      <c r="E2" s="15" t="s">
        <v>8</v>
      </c>
      <c r="F2" s="17">
        <f>$V$2</f>
        <v>0.6</v>
      </c>
      <c r="G2" s="18">
        <f>F2</f>
        <v>0.6</v>
      </c>
      <c r="H2" s="16">
        <f>Q3</f>
        <v>2366.7983047115813</v>
      </c>
      <c r="L2" s="3"/>
      <c r="M2" s="12" t="s">
        <v>9</v>
      </c>
      <c r="N2" s="12" t="s">
        <v>10</v>
      </c>
      <c r="O2" s="13" t="s">
        <v>11</v>
      </c>
      <c r="P2" s="8" t="s">
        <v>12</v>
      </c>
      <c r="Q2" s="8" t="s">
        <v>13</v>
      </c>
      <c r="R2" s="8" t="s">
        <v>12</v>
      </c>
      <c r="S2" s="14" t="s">
        <v>13</v>
      </c>
      <c r="U2" s="6" t="s">
        <v>14</v>
      </c>
      <c r="V2" s="7">
        <v>0.6</v>
      </c>
    </row>
    <row r="3" spans="1:24">
      <c r="A3" s="15" t="s">
        <v>15</v>
      </c>
      <c r="B3" s="15"/>
      <c r="C3" s="15"/>
      <c r="D3" s="16">
        <f>S4</f>
        <v>10988.424333207524</v>
      </c>
      <c r="E3" s="15" t="s">
        <v>8</v>
      </c>
      <c r="F3" s="17">
        <f>$V$2</f>
        <v>0.6</v>
      </c>
      <c r="G3" s="18">
        <f>F3</f>
        <v>0.6</v>
      </c>
      <c r="H3" s="16">
        <f>Q4</f>
        <v>4395.3697332830097</v>
      </c>
      <c r="M3" s="9" t="s">
        <v>7</v>
      </c>
      <c r="N3" s="9" t="s">
        <v>16</v>
      </c>
      <c r="O3" s="4" t="s">
        <v>17</v>
      </c>
      <c r="P3" s="5">
        <v>1903</v>
      </c>
      <c r="Q3" s="5">
        <v>2366.7983047115813</v>
      </c>
      <c r="R3" s="5">
        <v>2538</v>
      </c>
      <c r="S3" s="5">
        <f>Q3/(1-$V$2)</f>
        <v>5916.9957617789532</v>
      </c>
    </row>
    <row r="4" spans="1:24">
      <c r="A4" t="s">
        <v>18</v>
      </c>
      <c r="B4" t="s">
        <v>19</v>
      </c>
      <c r="C4" t="s">
        <v>20</v>
      </c>
      <c r="D4">
        <v>147732</v>
      </c>
      <c r="E4" t="s">
        <v>21</v>
      </c>
      <c r="F4">
        <v>-45</v>
      </c>
      <c r="G4" s="19">
        <f>F4/(-100)</f>
        <v>0.45</v>
      </c>
      <c r="H4" s="2">
        <f>D4*(1-G4)</f>
        <v>81252.600000000006</v>
      </c>
      <c r="M4" s="9" t="s">
        <v>15</v>
      </c>
      <c r="N4" s="9" t="s">
        <v>16</v>
      </c>
      <c r="O4" s="4" t="s">
        <v>22</v>
      </c>
      <c r="P4" s="5">
        <v>3744</v>
      </c>
      <c r="Q4" s="5">
        <v>4395.3697332830097</v>
      </c>
      <c r="R4" s="5">
        <v>4992</v>
      </c>
      <c r="S4" s="5">
        <f>Q4/(1-$V$2)</f>
        <v>10988.424333207524</v>
      </c>
    </row>
    <row r="5" spans="1:24">
      <c r="A5" t="s">
        <v>23</v>
      </c>
      <c r="B5" t="s">
        <v>24</v>
      </c>
      <c r="C5" t="s">
        <v>25</v>
      </c>
      <c r="D5">
        <v>52740</v>
      </c>
      <c r="E5" t="s">
        <v>21</v>
      </c>
      <c r="F5">
        <v>-45</v>
      </c>
      <c r="G5" s="19">
        <f t="shared" ref="G5:G68" si="0">F5/(-100)</f>
        <v>0.45</v>
      </c>
      <c r="H5" s="2">
        <f t="shared" ref="H5:H68" si="1">D5*(1-G5)</f>
        <v>29007.000000000004</v>
      </c>
    </row>
    <row r="6" spans="1:24">
      <c r="A6" t="s">
        <v>26</v>
      </c>
      <c r="B6" t="s">
        <v>27</v>
      </c>
      <c r="C6" t="s">
        <v>28</v>
      </c>
      <c r="D6">
        <v>68812</v>
      </c>
      <c r="E6" t="s">
        <v>21</v>
      </c>
      <c r="F6">
        <v>-45</v>
      </c>
      <c r="G6" s="19">
        <f t="shared" si="0"/>
        <v>0.45</v>
      </c>
      <c r="H6" s="2">
        <f t="shared" si="1"/>
        <v>37846.600000000006</v>
      </c>
    </row>
    <row r="7" spans="1:24">
      <c r="A7" t="s">
        <v>29</v>
      </c>
      <c r="B7" t="s">
        <v>30</v>
      </c>
      <c r="C7" t="s">
        <v>31</v>
      </c>
      <c r="D7">
        <v>51462</v>
      </c>
      <c r="E7" t="s">
        <v>21</v>
      </c>
      <c r="F7">
        <v>-45</v>
      </c>
      <c r="G7" s="19">
        <f t="shared" si="0"/>
        <v>0.45</v>
      </c>
      <c r="H7" s="2">
        <f t="shared" si="1"/>
        <v>28304.100000000002</v>
      </c>
      <c r="M7" s="11" t="s">
        <v>32</v>
      </c>
      <c r="N7" s="10">
        <v>45000</v>
      </c>
      <c r="U7" s="20">
        <v>0.3</v>
      </c>
      <c r="V7" s="20">
        <v>0.6</v>
      </c>
    </row>
    <row r="8" spans="1:24">
      <c r="A8" t="s">
        <v>33</v>
      </c>
      <c r="B8" t="s">
        <v>34</v>
      </c>
      <c r="C8" t="s">
        <v>35</v>
      </c>
      <c r="D8">
        <v>21666</v>
      </c>
      <c r="E8" t="s">
        <v>21</v>
      </c>
      <c r="F8">
        <v>-45</v>
      </c>
      <c r="G8" s="19">
        <f t="shared" si="0"/>
        <v>0.45</v>
      </c>
      <c r="H8" s="2">
        <f t="shared" si="1"/>
        <v>11916.300000000001</v>
      </c>
      <c r="M8" s="11" t="s">
        <v>36</v>
      </c>
      <c r="N8" s="10">
        <v>15000</v>
      </c>
      <c r="T8" s="6" t="s">
        <v>37</v>
      </c>
      <c r="U8" s="6" t="s">
        <v>38</v>
      </c>
      <c r="V8" s="6" t="s">
        <v>3</v>
      </c>
    </row>
    <row r="9" spans="1:24">
      <c r="A9" t="s">
        <v>39</v>
      </c>
      <c r="B9" t="s">
        <v>40</v>
      </c>
      <c r="C9" t="s">
        <v>25</v>
      </c>
      <c r="D9">
        <v>23648</v>
      </c>
      <c r="E9" t="s">
        <v>21</v>
      </c>
      <c r="F9">
        <v>-45</v>
      </c>
      <c r="G9" s="19">
        <f t="shared" si="0"/>
        <v>0.45</v>
      </c>
      <c r="H9" s="2">
        <f t="shared" si="1"/>
        <v>13006.400000000001</v>
      </c>
      <c r="S9" s="22" t="s">
        <v>17</v>
      </c>
      <c r="T9" s="23">
        <v>1656.7588132981068</v>
      </c>
      <c r="U9" s="5">
        <f>T9/(1-$U$7)</f>
        <v>2366.7983047115813</v>
      </c>
      <c r="V9" s="5">
        <f>U9/(1-$V$7)</f>
        <v>5916.9957617789532</v>
      </c>
      <c r="X9">
        <v>6300</v>
      </c>
    </row>
    <row r="10" spans="1:24">
      <c r="A10" t="s">
        <v>41</v>
      </c>
      <c r="B10" t="s">
        <v>42</v>
      </c>
      <c r="C10" t="s">
        <v>28</v>
      </c>
      <c r="D10">
        <v>23413</v>
      </c>
      <c r="E10" t="s">
        <v>21</v>
      </c>
      <c r="F10">
        <v>-45</v>
      </c>
      <c r="G10" s="19">
        <f t="shared" si="0"/>
        <v>0.45</v>
      </c>
      <c r="H10" s="2">
        <f t="shared" si="1"/>
        <v>12877.150000000001</v>
      </c>
      <c r="S10" s="22" t="s">
        <v>22</v>
      </c>
      <c r="T10" s="23">
        <v>3076.7588132981064</v>
      </c>
      <c r="U10" s="5">
        <f>T10/(1-$U$7)</f>
        <v>4395.3697332830097</v>
      </c>
      <c r="V10" s="5">
        <f>U10/(1-$V$7)</f>
        <v>10988.424333207524</v>
      </c>
      <c r="X10">
        <v>10900</v>
      </c>
    </row>
    <row r="11" spans="1:24">
      <c r="A11" t="s">
        <v>43</v>
      </c>
      <c r="B11" t="s">
        <v>44</v>
      </c>
      <c r="C11" t="s">
        <v>45</v>
      </c>
      <c r="D11">
        <v>25188</v>
      </c>
      <c r="E11" t="s">
        <v>8</v>
      </c>
      <c r="F11">
        <v>-43</v>
      </c>
      <c r="G11" s="19">
        <f t="shared" si="0"/>
        <v>0.43</v>
      </c>
      <c r="H11" s="2">
        <f t="shared" si="1"/>
        <v>14357.160000000002</v>
      </c>
    </row>
    <row r="12" spans="1:24">
      <c r="A12" t="s">
        <v>46</v>
      </c>
      <c r="B12" t="s">
        <v>47</v>
      </c>
      <c r="C12" t="s">
        <v>31</v>
      </c>
      <c r="D12">
        <v>35620</v>
      </c>
      <c r="E12" t="s">
        <v>21</v>
      </c>
      <c r="F12">
        <v>-45</v>
      </c>
      <c r="G12" s="19">
        <f t="shared" si="0"/>
        <v>0.45</v>
      </c>
      <c r="H12" s="2">
        <f t="shared" si="1"/>
        <v>19591</v>
      </c>
    </row>
    <row r="13" spans="1:24">
      <c r="A13" t="s">
        <v>48</v>
      </c>
      <c r="B13" t="s">
        <v>49</v>
      </c>
      <c r="C13" t="s">
        <v>50</v>
      </c>
      <c r="D13">
        <v>87443</v>
      </c>
      <c r="E13" t="s">
        <v>51</v>
      </c>
      <c r="F13">
        <v>-29</v>
      </c>
      <c r="G13" s="19">
        <f t="shared" si="0"/>
        <v>0.28999999999999998</v>
      </c>
      <c r="H13" s="2">
        <f t="shared" si="1"/>
        <v>62084.53</v>
      </c>
    </row>
    <row r="14" spans="1:24">
      <c r="A14" t="s">
        <v>52</v>
      </c>
      <c r="B14" t="s">
        <v>53</v>
      </c>
      <c r="C14" t="s">
        <v>54</v>
      </c>
      <c r="D14">
        <v>40102</v>
      </c>
      <c r="E14" t="s">
        <v>8</v>
      </c>
      <c r="F14">
        <v>-43</v>
      </c>
      <c r="G14" s="19">
        <f t="shared" si="0"/>
        <v>0.43</v>
      </c>
      <c r="H14" s="2">
        <f t="shared" si="1"/>
        <v>22858.140000000003</v>
      </c>
      <c r="U14" s="20">
        <v>0.2</v>
      </c>
      <c r="V14" s="20">
        <v>0.43</v>
      </c>
    </row>
    <row r="15" spans="1:24">
      <c r="A15" t="s">
        <v>55</v>
      </c>
      <c r="B15" t="s">
        <v>56</v>
      </c>
      <c r="C15" t="s">
        <v>57</v>
      </c>
      <c r="D15">
        <v>117524</v>
      </c>
      <c r="E15" t="s">
        <v>58</v>
      </c>
      <c r="F15">
        <v>-38</v>
      </c>
      <c r="G15" s="19">
        <f t="shared" si="0"/>
        <v>0.38</v>
      </c>
      <c r="H15" s="2">
        <f t="shared" si="1"/>
        <v>72864.88</v>
      </c>
      <c r="T15" s="6" t="s">
        <v>37</v>
      </c>
      <c r="U15" s="6" t="s">
        <v>38</v>
      </c>
      <c r="V15" s="6" t="s">
        <v>3</v>
      </c>
    </row>
    <row r="16" spans="1:24">
      <c r="A16" t="s">
        <v>59</v>
      </c>
      <c r="B16" t="s">
        <v>34</v>
      </c>
      <c r="C16" t="s">
        <v>35</v>
      </c>
      <c r="D16">
        <v>9013</v>
      </c>
      <c r="E16" t="s">
        <v>21</v>
      </c>
      <c r="F16">
        <v>-45</v>
      </c>
      <c r="G16" s="19">
        <f t="shared" si="0"/>
        <v>0.45</v>
      </c>
      <c r="H16" s="2">
        <f t="shared" si="1"/>
        <v>4957.1500000000005</v>
      </c>
      <c r="S16" s="22" t="s">
        <v>17</v>
      </c>
      <c r="T16" s="23">
        <v>1656.7588132981068</v>
      </c>
      <c r="U16" s="5">
        <f>T16/(1-$U$14)</f>
        <v>2070.9485166226332</v>
      </c>
      <c r="V16" s="5">
        <f>U16/(1-$V$14)</f>
        <v>3633.2430116186542</v>
      </c>
    </row>
    <row r="17" spans="1:22">
      <c r="A17" t="s">
        <v>60</v>
      </c>
      <c r="B17" t="s">
        <v>61</v>
      </c>
      <c r="C17" t="s">
        <v>25</v>
      </c>
      <c r="D17">
        <v>21688</v>
      </c>
      <c r="E17" t="s">
        <v>21</v>
      </c>
      <c r="F17">
        <v>-45</v>
      </c>
      <c r="G17" s="19">
        <f t="shared" si="0"/>
        <v>0.45</v>
      </c>
      <c r="H17" s="2">
        <f t="shared" si="1"/>
        <v>11928.400000000001</v>
      </c>
      <c r="S17" s="22" t="s">
        <v>22</v>
      </c>
      <c r="T17" s="23">
        <v>3076.7588132981064</v>
      </c>
      <c r="U17" s="5">
        <f>T17/(1-$U$14)</f>
        <v>3845.9485166226327</v>
      </c>
      <c r="V17" s="5">
        <f>U17/(1-$V$14)</f>
        <v>6747.2780993379511</v>
      </c>
    </row>
    <row r="18" spans="1:22">
      <c r="A18" t="s">
        <v>62</v>
      </c>
      <c r="B18" t="s">
        <v>42</v>
      </c>
      <c r="C18" t="s">
        <v>28</v>
      </c>
      <c r="D18">
        <v>30347</v>
      </c>
      <c r="E18" t="s">
        <v>21</v>
      </c>
      <c r="F18">
        <v>-45</v>
      </c>
      <c r="G18" s="19">
        <f t="shared" si="0"/>
        <v>0.45</v>
      </c>
      <c r="H18" s="2">
        <f t="shared" si="1"/>
        <v>16690.850000000002</v>
      </c>
    </row>
    <row r="19" spans="1:22">
      <c r="A19" t="s">
        <v>63</v>
      </c>
      <c r="B19" t="s">
        <v>64</v>
      </c>
      <c r="C19" t="s">
        <v>45</v>
      </c>
      <c r="D19">
        <v>22486</v>
      </c>
      <c r="E19" t="s">
        <v>8</v>
      </c>
      <c r="F19">
        <v>-43</v>
      </c>
      <c r="G19" s="19">
        <f t="shared" si="0"/>
        <v>0.43</v>
      </c>
      <c r="H19" s="2">
        <f t="shared" si="1"/>
        <v>12817.020000000002</v>
      </c>
    </row>
    <row r="20" spans="1:22">
      <c r="A20" t="s">
        <v>65</v>
      </c>
      <c r="B20" t="s">
        <v>66</v>
      </c>
      <c r="C20" t="s">
        <v>31</v>
      </c>
      <c r="D20">
        <v>27337</v>
      </c>
      <c r="E20" t="s">
        <v>21</v>
      </c>
      <c r="F20">
        <v>-45</v>
      </c>
      <c r="G20" s="19">
        <f t="shared" si="0"/>
        <v>0.45</v>
      </c>
      <c r="H20" s="2">
        <f t="shared" si="1"/>
        <v>15035.35</v>
      </c>
    </row>
    <row r="21" spans="1:22">
      <c r="A21" t="s">
        <v>67</v>
      </c>
      <c r="B21" t="s">
        <v>68</v>
      </c>
      <c r="C21" t="s">
        <v>69</v>
      </c>
      <c r="D21">
        <v>31837</v>
      </c>
      <c r="E21" t="s">
        <v>8</v>
      </c>
      <c r="F21">
        <v>-43</v>
      </c>
      <c r="G21" s="19">
        <f t="shared" si="0"/>
        <v>0.43</v>
      </c>
      <c r="H21" s="2">
        <f t="shared" si="1"/>
        <v>18147.090000000004</v>
      </c>
    </row>
    <row r="22" spans="1:22">
      <c r="A22" t="s">
        <v>70</v>
      </c>
      <c r="B22" t="s">
        <v>53</v>
      </c>
      <c r="C22" t="s">
        <v>54</v>
      </c>
      <c r="D22">
        <v>41245</v>
      </c>
      <c r="E22" t="s">
        <v>8</v>
      </c>
      <c r="F22">
        <v>-43</v>
      </c>
      <c r="G22" s="19">
        <f t="shared" si="0"/>
        <v>0.43</v>
      </c>
      <c r="H22" s="2">
        <f t="shared" si="1"/>
        <v>23509.65</v>
      </c>
    </row>
    <row r="23" spans="1:22">
      <c r="A23" t="s">
        <v>71</v>
      </c>
      <c r="B23" t="s">
        <v>72</v>
      </c>
      <c r="C23" t="s">
        <v>54</v>
      </c>
      <c r="D23">
        <v>50128</v>
      </c>
      <c r="E23" t="s">
        <v>8</v>
      </c>
      <c r="F23">
        <v>-43</v>
      </c>
      <c r="G23" s="19">
        <f t="shared" si="0"/>
        <v>0.43</v>
      </c>
      <c r="H23" s="2">
        <f t="shared" si="1"/>
        <v>28572.960000000003</v>
      </c>
    </row>
    <row r="24" spans="1:22">
      <c r="A24" t="s">
        <v>73</v>
      </c>
      <c r="B24" t="s">
        <v>74</v>
      </c>
      <c r="C24" t="s">
        <v>69</v>
      </c>
      <c r="D24">
        <v>21544</v>
      </c>
      <c r="E24" t="s">
        <v>8</v>
      </c>
      <c r="F24">
        <v>-43</v>
      </c>
      <c r="G24" s="19">
        <f t="shared" si="0"/>
        <v>0.43</v>
      </c>
      <c r="H24" s="2">
        <f t="shared" si="1"/>
        <v>12280.080000000002</v>
      </c>
    </row>
    <row r="25" spans="1:22">
      <c r="A25" t="s">
        <v>75</v>
      </c>
      <c r="B25" t="s">
        <v>76</v>
      </c>
      <c r="C25" t="s">
        <v>35</v>
      </c>
      <c r="D25">
        <v>15789</v>
      </c>
      <c r="E25" t="s">
        <v>21</v>
      </c>
      <c r="F25">
        <v>-45</v>
      </c>
      <c r="G25" s="19">
        <f t="shared" si="0"/>
        <v>0.45</v>
      </c>
      <c r="H25" s="2">
        <f t="shared" si="1"/>
        <v>8683.9500000000007</v>
      </c>
    </row>
    <row r="26" spans="1:22">
      <c r="A26" t="s">
        <v>77</v>
      </c>
      <c r="B26" t="s">
        <v>61</v>
      </c>
      <c r="C26" t="s">
        <v>25</v>
      </c>
      <c r="D26">
        <v>26109</v>
      </c>
      <c r="E26" t="s">
        <v>21</v>
      </c>
      <c r="F26">
        <v>-45</v>
      </c>
      <c r="G26" s="19">
        <f t="shared" si="0"/>
        <v>0.45</v>
      </c>
      <c r="H26" s="2">
        <f t="shared" si="1"/>
        <v>14359.95</v>
      </c>
    </row>
    <row r="27" spans="1:22">
      <c r="A27" t="s">
        <v>78</v>
      </c>
      <c r="B27" t="s">
        <v>79</v>
      </c>
      <c r="C27" t="s">
        <v>45</v>
      </c>
      <c r="D27">
        <v>18273</v>
      </c>
      <c r="E27" t="s">
        <v>8</v>
      </c>
      <c r="F27">
        <v>-43</v>
      </c>
      <c r="G27" s="19">
        <f t="shared" si="0"/>
        <v>0.43</v>
      </c>
      <c r="H27" s="2">
        <f t="shared" si="1"/>
        <v>10415.61</v>
      </c>
    </row>
    <row r="28" spans="1:22">
      <c r="A28" t="s">
        <v>80</v>
      </c>
      <c r="B28" t="s">
        <v>81</v>
      </c>
      <c r="C28" t="s">
        <v>31</v>
      </c>
      <c r="D28">
        <v>26338</v>
      </c>
      <c r="E28" t="s">
        <v>21</v>
      </c>
      <c r="F28">
        <v>-45</v>
      </c>
      <c r="G28" s="19">
        <f t="shared" si="0"/>
        <v>0.45</v>
      </c>
      <c r="H28" s="2">
        <f t="shared" si="1"/>
        <v>14485.900000000001</v>
      </c>
    </row>
    <row r="29" spans="1:22">
      <c r="A29" t="s">
        <v>82</v>
      </c>
      <c r="B29" t="s">
        <v>83</v>
      </c>
      <c r="C29" t="s">
        <v>84</v>
      </c>
      <c r="D29">
        <v>26252</v>
      </c>
      <c r="E29" t="s">
        <v>85</v>
      </c>
      <c r="F29">
        <v>-33</v>
      </c>
      <c r="G29" s="19">
        <f t="shared" si="0"/>
        <v>0.33</v>
      </c>
      <c r="H29" s="2">
        <f t="shared" si="1"/>
        <v>17588.839999999997</v>
      </c>
    </row>
    <row r="30" spans="1:22">
      <c r="A30" t="s">
        <v>86</v>
      </c>
      <c r="B30" t="s">
        <v>87</v>
      </c>
      <c r="C30" t="s">
        <v>88</v>
      </c>
      <c r="D30">
        <v>16957</v>
      </c>
      <c r="E30" t="s">
        <v>21</v>
      </c>
      <c r="F30">
        <v>-45</v>
      </c>
      <c r="G30" s="19">
        <f t="shared" si="0"/>
        <v>0.45</v>
      </c>
      <c r="H30" s="2">
        <f t="shared" si="1"/>
        <v>9326.35</v>
      </c>
    </row>
    <row r="31" spans="1:22">
      <c r="A31" t="s">
        <v>89</v>
      </c>
      <c r="B31" t="s">
        <v>34</v>
      </c>
      <c r="C31" t="s">
        <v>35</v>
      </c>
      <c r="D31">
        <v>9498</v>
      </c>
      <c r="E31" t="s">
        <v>21</v>
      </c>
      <c r="F31">
        <v>-45</v>
      </c>
      <c r="G31" s="19">
        <f t="shared" si="0"/>
        <v>0.45</v>
      </c>
      <c r="H31" s="2">
        <f t="shared" si="1"/>
        <v>5223.9000000000005</v>
      </c>
    </row>
    <row r="32" spans="1:22">
      <c r="A32" t="s">
        <v>90</v>
      </c>
      <c r="B32" t="s">
        <v>91</v>
      </c>
      <c r="C32" t="s">
        <v>25</v>
      </c>
      <c r="D32">
        <v>23214</v>
      </c>
      <c r="E32" t="s">
        <v>21</v>
      </c>
      <c r="F32">
        <v>-45</v>
      </c>
      <c r="G32" s="19">
        <f t="shared" si="0"/>
        <v>0.45</v>
      </c>
      <c r="H32" s="2">
        <f t="shared" si="1"/>
        <v>12767.7</v>
      </c>
    </row>
    <row r="33" spans="1:8">
      <c r="A33" t="s">
        <v>92</v>
      </c>
      <c r="B33" t="s">
        <v>93</v>
      </c>
      <c r="C33" t="s">
        <v>28</v>
      </c>
      <c r="D33">
        <v>7773</v>
      </c>
      <c r="E33" t="s">
        <v>21</v>
      </c>
      <c r="F33">
        <v>-45</v>
      </c>
      <c r="G33" s="19">
        <f t="shared" si="0"/>
        <v>0.45</v>
      </c>
      <c r="H33" s="2">
        <f t="shared" si="1"/>
        <v>4275.1500000000005</v>
      </c>
    </row>
    <row r="34" spans="1:8">
      <c r="A34" t="s">
        <v>94</v>
      </c>
      <c r="B34" t="s">
        <v>19</v>
      </c>
      <c r="C34" t="s">
        <v>20</v>
      </c>
      <c r="D34">
        <v>66713</v>
      </c>
      <c r="E34" t="s">
        <v>21</v>
      </c>
      <c r="F34">
        <v>-45</v>
      </c>
      <c r="G34" s="19">
        <f t="shared" si="0"/>
        <v>0.45</v>
      </c>
      <c r="H34" s="2">
        <f t="shared" si="1"/>
        <v>36692.15</v>
      </c>
    </row>
    <row r="35" spans="1:8">
      <c r="A35" t="s">
        <v>95</v>
      </c>
      <c r="B35" t="s">
        <v>96</v>
      </c>
      <c r="C35" t="s">
        <v>97</v>
      </c>
      <c r="D35">
        <v>243457</v>
      </c>
      <c r="E35" t="s">
        <v>21</v>
      </c>
      <c r="F35">
        <v>-45</v>
      </c>
      <c r="G35" s="19">
        <f t="shared" si="0"/>
        <v>0.45</v>
      </c>
      <c r="H35" s="2">
        <f t="shared" si="1"/>
        <v>133901.35</v>
      </c>
    </row>
    <row r="36" spans="1:8">
      <c r="A36" t="s">
        <v>98</v>
      </c>
      <c r="B36" t="s">
        <v>34</v>
      </c>
      <c r="C36" t="s">
        <v>35</v>
      </c>
      <c r="D36">
        <v>13722</v>
      </c>
      <c r="E36" t="s">
        <v>21</v>
      </c>
      <c r="F36">
        <v>-45</v>
      </c>
      <c r="G36" s="19">
        <f t="shared" si="0"/>
        <v>0.45</v>
      </c>
      <c r="H36" s="2">
        <f t="shared" si="1"/>
        <v>7547.1</v>
      </c>
    </row>
    <row r="37" spans="1:8">
      <c r="A37" t="s">
        <v>99</v>
      </c>
      <c r="B37" t="s">
        <v>61</v>
      </c>
      <c r="C37" t="s">
        <v>25</v>
      </c>
      <c r="D37">
        <v>19278</v>
      </c>
      <c r="E37" t="s">
        <v>21</v>
      </c>
      <c r="F37">
        <v>-45</v>
      </c>
      <c r="G37" s="19">
        <f t="shared" si="0"/>
        <v>0.45</v>
      </c>
      <c r="H37" s="2">
        <f t="shared" si="1"/>
        <v>10602.900000000001</v>
      </c>
    </row>
    <row r="38" spans="1:8">
      <c r="A38" t="s">
        <v>100</v>
      </c>
      <c r="B38" t="s">
        <v>93</v>
      </c>
      <c r="C38" t="s">
        <v>28</v>
      </c>
      <c r="D38">
        <v>13994</v>
      </c>
      <c r="E38" t="s">
        <v>21</v>
      </c>
      <c r="F38">
        <v>-45</v>
      </c>
      <c r="G38" s="19">
        <f t="shared" si="0"/>
        <v>0.45</v>
      </c>
      <c r="H38" s="2">
        <f t="shared" si="1"/>
        <v>7696.7000000000007</v>
      </c>
    </row>
    <row r="39" spans="1:8">
      <c r="A39" t="s">
        <v>101</v>
      </c>
      <c r="B39" t="s">
        <v>19</v>
      </c>
      <c r="C39" t="s">
        <v>20</v>
      </c>
      <c r="D39">
        <v>30034</v>
      </c>
      <c r="E39" t="s">
        <v>21</v>
      </c>
      <c r="F39">
        <v>-45</v>
      </c>
      <c r="G39" s="19">
        <f t="shared" si="0"/>
        <v>0.45</v>
      </c>
      <c r="H39" s="2">
        <f t="shared" si="1"/>
        <v>16518.7</v>
      </c>
    </row>
    <row r="40" spans="1:8">
      <c r="A40" t="s">
        <v>102</v>
      </c>
      <c r="B40" t="s">
        <v>79</v>
      </c>
      <c r="C40" t="s">
        <v>45</v>
      </c>
      <c r="D40">
        <v>22857</v>
      </c>
      <c r="E40" t="s">
        <v>8</v>
      </c>
      <c r="F40">
        <v>-43</v>
      </c>
      <c r="G40" s="19">
        <f t="shared" si="0"/>
        <v>0.43</v>
      </c>
      <c r="H40" s="2">
        <f t="shared" si="1"/>
        <v>13028.490000000002</v>
      </c>
    </row>
    <row r="41" spans="1:8">
      <c r="A41" t="s">
        <v>103</v>
      </c>
      <c r="B41" t="s">
        <v>104</v>
      </c>
      <c r="C41" t="s">
        <v>31</v>
      </c>
      <c r="D41">
        <v>45733</v>
      </c>
      <c r="E41" t="s">
        <v>21</v>
      </c>
      <c r="F41">
        <v>-45</v>
      </c>
      <c r="G41" s="19">
        <f t="shared" si="0"/>
        <v>0.45</v>
      </c>
      <c r="H41" s="2">
        <f t="shared" si="1"/>
        <v>25153.15</v>
      </c>
    </row>
    <row r="42" spans="1:8">
      <c r="A42" t="s">
        <v>105</v>
      </c>
      <c r="B42" t="s">
        <v>106</v>
      </c>
      <c r="C42" t="s">
        <v>31</v>
      </c>
      <c r="D42">
        <v>14671</v>
      </c>
      <c r="E42" t="s">
        <v>21</v>
      </c>
      <c r="F42">
        <v>-45</v>
      </c>
      <c r="G42" s="19">
        <f t="shared" si="0"/>
        <v>0.45</v>
      </c>
      <c r="H42" s="2">
        <f t="shared" si="1"/>
        <v>8069.0500000000011</v>
      </c>
    </row>
    <row r="43" spans="1:8">
      <c r="A43" t="s">
        <v>107</v>
      </c>
      <c r="B43" t="s">
        <v>34</v>
      </c>
      <c r="C43" t="s">
        <v>35</v>
      </c>
      <c r="D43">
        <v>13280</v>
      </c>
      <c r="E43" t="s">
        <v>21</v>
      </c>
      <c r="F43">
        <v>-45</v>
      </c>
      <c r="G43" s="19">
        <f t="shared" si="0"/>
        <v>0.45</v>
      </c>
      <c r="H43" s="2">
        <f t="shared" si="1"/>
        <v>7304.0000000000009</v>
      </c>
    </row>
    <row r="44" spans="1:8">
      <c r="A44" t="s">
        <v>108</v>
      </c>
      <c r="B44" t="s">
        <v>109</v>
      </c>
      <c r="C44" t="s">
        <v>31</v>
      </c>
      <c r="D44">
        <v>28956</v>
      </c>
      <c r="E44" t="s">
        <v>21</v>
      </c>
      <c r="F44">
        <v>-45</v>
      </c>
      <c r="G44" s="19">
        <f t="shared" si="0"/>
        <v>0.45</v>
      </c>
      <c r="H44" s="2">
        <f t="shared" si="1"/>
        <v>15925.800000000001</v>
      </c>
    </row>
    <row r="45" spans="1:8">
      <c r="A45" t="s">
        <v>110</v>
      </c>
      <c r="B45" t="s">
        <v>111</v>
      </c>
      <c r="C45" t="s">
        <v>88</v>
      </c>
      <c r="D45">
        <v>25875</v>
      </c>
      <c r="E45" t="s">
        <v>21</v>
      </c>
      <c r="F45">
        <v>-45</v>
      </c>
      <c r="G45" s="19">
        <f t="shared" si="0"/>
        <v>0.45</v>
      </c>
      <c r="H45" s="2">
        <f t="shared" si="1"/>
        <v>14231.250000000002</v>
      </c>
    </row>
    <row r="46" spans="1:8">
      <c r="A46" t="s">
        <v>112</v>
      </c>
      <c r="B46" t="s">
        <v>113</v>
      </c>
      <c r="C46" t="s">
        <v>50</v>
      </c>
      <c r="D46">
        <v>60216</v>
      </c>
      <c r="E46" t="s">
        <v>51</v>
      </c>
      <c r="F46">
        <v>-29</v>
      </c>
      <c r="G46" s="19">
        <f t="shared" si="0"/>
        <v>0.28999999999999998</v>
      </c>
      <c r="H46" s="2">
        <f t="shared" si="1"/>
        <v>42753.36</v>
      </c>
    </row>
    <row r="47" spans="1:8">
      <c r="A47" t="s">
        <v>114</v>
      </c>
      <c r="B47" t="s">
        <v>74</v>
      </c>
      <c r="C47" t="s">
        <v>69</v>
      </c>
      <c r="D47">
        <v>98396</v>
      </c>
      <c r="E47" t="s">
        <v>8</v>
      </c>
      <c r="F47">
        <v>-43</v>
      </c>
      <c r="G47" s="19">
        <f t="shared" si="0"/>
        <v>0.43</v>
      </c>
      <c r="H47" s="2">
        <f t="shared" si="1"/>
        <v>56085.720000000008</v>
      </c>
    </row>
    <row r="48" spans="1:8">
      <c r="A48" t="s">
        <v>115</v>
      </c>
      <c r="B48" t="s">
        <v>53</v>
      </c>
      <c r="C48" t="s">
        <v>54</v>
      </c>
      <c r="D48">
        <v>53822</v>
      </c>
      <c r="E48" t="s">
        <v>8</v>
      </c>
      <c r="F48">
        <v>-43</v>
      </c>
      <c r="G48" s="19">
        <f t="shared" si="0"/>
        <v>0.43</v>
      </c>
      <c r="H48" s="2">
        <f t="shared" si="1"/>
        <v>30678.540000000005</v>
      </c>
    </row>
    <row r="49" spans="1:8">
      <c r="A49" t="s">
        <v>116</v>
      </c>
      <c r="B49" t="s">
        <v>117</v>
      </c>
      <c r="C49" t="s">
        <v>54</v>
      </c>
      <c r="D49">
        <v>40656</v>
      </c>
      <c r="E49" t="s">
        <v>8</v>
      </c>
      <c r="F49">
        <v>-43</v>
      </c>
      <c r="G49" s="19">
        <f t="shared" si="0"/>
        <v>0.43</v>
      </c>
      <c r="H49" s="2">
        <f t="shared" si="1"/>
        <v>23173.920000000002</v>
      </c>
    </row>
    <row r="50" spans="1:8">
      <c r="A50" t="s">
        <v>118</v>
      </c>
      <c r="B50" t="s">
        <v>119</v>
      </c>
      <c r="C50" t="s">
        <v>57</v>
      </c>
      <c r="D50">
        <v>96717</v>
      </c>
      <c r="E50" t="s">
        <v>58</v>
      </c>
      <c r="F50">
        <v>-38</v>
      </c>
      <c r="G50" s="19">
        <f t="shared" si="0"/>
        <v>0.38</v>
      </c>
      <c r="H50" s="2">
        <f t="shared" si="1"/>
        <v>59964.54</v>
      </c>
    </row>
    <row r="51" spans="1:8">
      <c r="A51" t="s">
        <v>120</v>
      </c>
      <c r="B51" t="s">
        <v>121</v>
      </c>
      <c r="C51" t="s">
        <v>54</v>
      </c>
      <c r="D51">
        <v>80095</v>
      </c>
      <c r="E51" t="s">
        <v>8</v>
      </c>
      <c r="F51">
        <v>-43</v>
      </c>
      <c r="G51" s="19">
        <f t="shared" si="0"/>
        <v>0.43</v>
      </c>
      <c r="H51" s="2">
        <f t="shared" si="1"/>
        <v>45654.15</v>
      </c>
    </row>
    <row r="52" spans="1:8">
      <c r="A52" t="s">
        <v>122</v>
      </c>
      <c r="B52" t="s">
        <v>123</v>
      </c>
      <c r="C52" t="s">
        <v>45</v>
      </c>
      <c r="D52">
        <v>22634</v>
      </c>
      <c r="E52" t="s">
        <v>8</v>
      </c>
      <c r="F52">
        <v>-43</v>
      </c>
      <c r="G52" s="19">
        <f t="shared" si="0"/>
        <v>0.43</v>
      </c>
      <c r="H52" s="2">
        <f t="shared" si="1"/>
        <v>12901.380000000001</v>
      </c>
    </row>
    <row r="53" spans="1:8">
      <c r="A53" t="s">
        <v>124</v>
      </c>
      <c r="B53" t="s">
        <v>125</v>
      </c>
      <c r="C53" t="s">
        <v>88</v>
      </c>
      <c r="D53">
        <v>28750</v>
      </c>
      <c r="E53" t="s">
        <v>21</v>
      </c>
      <c r="F53">
        <v>-45</v>
      </c>
      <c r="G53" s="19">
        <f t="shared" si="0"/>
        <v>0.45</v>
      </c>
      <c r="H53" s="2">
        <f t="shared" si="1"/>
        <v>15812.500000000002</v>
      </c>
    </row>
    <row r="54" spans="1:8">
      <c r="A54" t="s">
        <v>126</v>
      </c>
      <c r="B54" t="s">
        <v>127</v>
      </c>
      <c r="C54" t="s">
        <v>31</v>
      </c>
      <c r="D54">
        <v>27337</v>
      </c>
      <c r="E54" t="s">
        <v>21</v>
      </c>
      <c r="F54">
        <v>-45</v>
      </c>
      <c r="G54" s="19">
        <f t="shared" si="0"/>
        <v>0.45</v>
      </c>
      <c r="H54" s="2">
        <f t="shared" si="1"/>
        <v>15035.35</v>
      </c>
    </row>
    <row r="55" spans="1:8">
      <c r="A55" t="s">
        <v>128</v>
      </c>
      <c r="B55" t="s">
        <v>68</v>
      </c>
      <c r="C55" t="s">
        <v>69</v>
      </c>
      <c r="D55">
        <v>31837</v>
      </c>
      <c r="E55" t="s">
        <v>8</v>
      </c>
      <c r="F55">
        <v>-43</v>
      </c>
      <c r="G55" s="19">
        <f t="shared" si="0"/>
        <v>0.43</v>
      </c>
      <c r="H55" s="2">
        <f t="shared" si="1"/>
        <v>18147.090000000004</v>
      </c>
    </row>
    <row r="56" spans="1:8">
      <c r="A56" t="s">
        <v>129</v>
      </c>
      <c r="B56" t="s">
        <v>61</v>
      </c>
      <c r="C56" t="s">
        <v>25</v>
      </c>
      <c r="D56">
        <v>22346</v>
      </c>
      <c r="E56" t="s">
        <v>21</v>
      </c>
      <c r="F56">
        <v>-45</v>
      </c>
      <c r="G56" s="19">
        <f t="shared" si="0"/>
        <v>0.45</v>
      </c>
      <c r="H56" s="2">
        <f t="shared" si="1"/>
        <v>12290.300000000001</v>
      </c>
    </row>
    <row r="57" spans="1:8">
      <c r="A57" t="s">
        <v>130</v>
      </c>
      <c r="B57" t="s">
        <v>93</v>
      </c>
      <c r="C57" t="s">
        <v>28</v>
      </c>
      <c r="D57">
        <v>17493</v>
      </c>
      <c r="E57" t="s">
        <v>21</v>
      </c>
      <c r="F57">
        <v>-45</v>
      </c>
      <c r="G57" s="19">
        <f t="shared" si="0"/>
        <v>0.45</v>
      </c>
      <c r="H57" s="2">
        <f t="shared" si="1"/>
        <v>9621.1500000000015</v>
      </c>
    </row>
    <row r="58" spans="1:8">
      <c r="A58" t="s">
        <v>131</v>
      </c>
      <c r="B58" t="s">
        <v>132</v>
      </c>
      <c r="C58" t="s">
        <v>45</v>
      </c>
      <c r="D58">
        <v>10618</v>
      </c>
      <c r="E58" t="s">
        <v>8</v>
      </c>
      <c r="F58">
        <v>-43</v>
      </c>
      <c r="G58" s="19">
        <f t="shared" si="0"/>
        <v>0.43</v>
      </c>
      <c r="H58" s="2">
        <f t="shared" si="1"/>
        <v>6052.26</v>
      </c>
    </row>
    <row r="59" spans="1:8">
      <c r="A59" t="s">
        <v>133</v>
      </c>
      <c r="B59" t="s">
        <v>134</v>
      </c>
      <c r="C59" t="s">
        <v>69</v>
      </c>
      <c r="D59">
        <v>68523</v>
      </c>
      <c r="E59" t="s">
        <v>8</v>
      </c>
      <c r="F59">
        <v>-43</v>
      </c>
      <c r="G59" s="19">
        <f t="shared" si="0"/>
        <v>0.43</v>
      </c>
      <c r="H59" s="2">
        <f t="shared" si="1"/>
        <v>39058.110000000008</v>
      </c>
    </row>
    <row r="60" spans="1:8">
      <c r="A60" t="s">
        <v>135</v>
      </c>
      <c r="B60" t="s">
        <v>24</v>
      </c>
      <c r="C60" t="s">
        <v>25</v>
      </c>
      <c r="D60">
        <v>20092</v>
      </c>
      <c r="E60" t="s">
        <v>21</v>
      </c>
      <c r="F60">
        <v>-45</v>
      </c>
      <c r="G60" s="19">
        <f t="shared" si="0"/>
        <v>0.45</v>
      </c>
      <c r="H60" s="2">
        <f t="shared" si="1"/>
        <v>11050.6</v>
      </c>
    </row>
    <row r="61" spans="1:8">
      <c r="A61" t="s">
        <v>136</v>
      </c>
      <c r="B61" t="s">
        <v>137</v>
      </c>
      <c r="C61" t="s">
        <v>28</v>
      </c>
      <c r="D61">
        <v>15999</v>
      </c>
      <c r="E61" t="s">
        <v>21</v>
      </c>
      <c r="F61">
        <v>-45</v>
      </c>
      <c r="G61" s="19">
        <f t="shared" si="0"/>
        <v>0.45</v>
      </c>
      <c r="H61" s="2">
        <f t="shared" si="1"/>
        <v>8799.4500000000007</v>
      </c>
    </row>
    <row r="62" spans="1:8">
      <c r="A62" t="s">
        <v>138</v>
      </c>
      <c r="B62" t="s">
        <v>132</v>
      </c>
      <c r="C62" t="s">
        <v>45</v>
      </c>
      <c r="D62">
        <v>10618</v>
      </c>
      <c r="E62" t="s">
        <v>8</v>
      </c>
      <c r="F62">
        <v>-43</v>
      </c>
      <c r="G62" s="19">
        <f t="shared" si="0"/>
        <v>0.43</v>
      </c>
      <c r="H62" s="2">
        <f t="shared" si="1"/>
        <v>6052.26</v>
      </c>
    </row>
    <row r="63" spans="1:8">
      <c r="A63" t="s">
        <v>139</v>
      </c>
      <c r="B63" t="s">
        <v>140</v>
      </c>
      <c r="C63" t="s">
        <v>31</v>
      </c>
      <c r="D63">
        <v>13655</v>
      </c>
      <c r="E63" t="s">
        <v>21</v>
      </c>
      <c r="F63">
        <v>-45</v>
      </c>
      <c r="G63" s="19">
        <f t="shared" si="0"/>
        <v>0.45</v>
      </c>
      <c r="H63" s="2">
        <f t="shared" si="1"/>
        <v>7510.2500000000009</v>
      </c>
    </row>
    <row r="64" spans="1:8">
      <c r="A64" t="s">
        <v>141</v>
      </c>
      <c r="B64" t="s">
        <v>74</v>
      </c>
      <c r="C64" t="s">
        <v>69</v>
      </c>
      <c r="D64">
        <v>10144</v>
      </c>
      <c r="E64" t="s">
        <v>8</v>
      </c>
      <c r="F64">
        <v>-43</v>
      </c>
      <c r="G64" s="19">
        <f t="shared" si="0"/>
        <v>0.43</v>
      </c>
      <c r="H64" s="2">
        <f t="shared" si="1"/>
        <v>5782.0800000000008</v>
      </c>
    </row>
    <row r="65" spans="1:8">
      <c r="A65" t="s">
        <v>142</v>
      </c>
      <c r="B65" t="s">
        <v>19</v>
      </c>
      <c r="C65" t="s">
        <v>20</v>
      </c>
      <c r="D65">
        <v>4511</v>
      </c>
      <c r="E65" t="s">
        <v>21</v>
      </c>
      <c r="F65">
        <v>-45</v>
      </c>
      <c r="G65" s="19">
        <f t="shared" si="0"/>
        <v>0.45</v>
      </c>
      <c r="H65" s="2">
        <f t="shared" si="1"/>
        <v>2481.0500000000002</v>
      </c>
    </row>
    <row r="66" spans="1:8">
      <c r="A66" t="s">
        <v>143</v>
      </c>
      <c r="B66" t="s">
        <v>93</v>
      </c>
      <c r="C66" t="s">
        <v>28</v>
      </c>
      <c r="D66">
        <v>13721</v>
      </c>
      <c r="E66" t="s">
        <v>21</v>
      </c>
      <c r="F66">
        <v>-45</v>
      </c>
      <c r="G66" s="19">
        <f t="shared" si="0"/>
        <v>0.45</v>
      </c>
      <c r="H66" s="2">
        <f t="shared" si="1"/>
        <v>7546.55</v>
      </c>
    </row>
    <row r="67" spans="1:8">
      <c r="A67" t="s">
        <v>144</v>
      </c>
      <c r="B67" t="s">
        <v>145</v>
      </c>
      <c r="C67" t="s">
        <v>45</v>
      </c>
      <c r="D67">
        <v>9539</v>
      </c>
      <c r="E67" t="s">
        <v>8</v>
      </c>
      <c r="F67">
        <v>-43</v>
      </c>
      <c r="G67" s="19">
        <f t="shared" si="0"/>
        <v>0.43</v>
      </c>
      <c r="H67" s="2">
        <f t="shared" si="1"/>
        <v>5437.2300000000005</v>
      </c>
    </row>
    <row r="68" spans="1:8">
      <c r="A68" t="s">
        <v>146</v>
      </c>
      <c r="B68" t="s">
        <v>147</v>
      </c>
      <c r="C68" t="s">
        <v>54</v>
      </c>
      <c r="D68">
        <v>16573</v>
      </c>
      <c r="E68" t="s">
        <v>8</v>
      </c>
      <c r="F68">
        <v>-43</v>
      </c>
      <c r="G68" s="19">
        <f t="shared" si="0"/>
        <v>0.43</v>
      </c>
      <c r="H68" s="2">
        <f t="shared" si="1"/>
        <v>9446.61</v>
      </c>
    </row>
    <row r="69" spans="1:8">
      <c r="A69" t="s">
        <v>148</v>
      </c>
      <c r="B69" t="s">
        <v>34</v>
      </c>
      <c r="C69" t="s">
        <v>35</v>
      </c>
      <c r="D69">
        <v>6259</v>
      </c>
      <c r="E69" t="s">
        <v>21</v>
      </c>
      <c r="F69">
        <v>-45</v>
      </c>
      <c r="G69" s="19">
        <f t="shared" ref="G69:G75" si="2">F69/(-100)</f>
        <v>0.45</v>
      </c>
      <c r="H69" s="2">
        <f t="shared" ref="H69:H75" si="3">D69*(1-G69)</f>
        <v>3442.4500000000003</v>
      </c>
    </row>
    <row r="70" spans="1:8">
      <c r="A70" t="s">
        <v>149</v>
      </c>
      <c r="B70" t="s">
        <v>61</v>
      </c>
      <c r="C70" t="s">
        <v>25</v>
      </c>
      <c r="D70">
        <v>13499</v>
      </c>
      <c r="E70" t="s">
        <v>21</v>
      </c>
      <c r="F70">
        <v>-45</v>
      </c>
      <c r="G70" s="19">
        <f t="shared" si="2"/>
        <v>0.45</v>
      </c>
      <c r="H70" s="2">
        <f t="shared" si="3"/>
        <v>7424.4500000000007</v>
      </c>
    </row>
    <row r="71" spans="1:8">
      <c r="A71" t="s">
        <v>150</v>
      </c>
      <c r="B71" t="s">
        <v>132</v>
      </c>
      <c r="C71" t="s">
        <v>45</v>
      </c>
      <c r="D71">
        <v>16868</v>
      </c>
      <c r="E71" t="s">
        <v>8</v>
      </c>
      <c r="F71">
        <v>-43</v>
      </c>
      <c r="G71" s="19">
        <f t="shared" si="2"/>
        <v>0.43</v>
      </c>
      <c r="H71" s="2">
        <f t="shared" si="3"/>
        <v>9614.76</v>
      </c>
    </row>
    <row r="72" spans="1:8">
      <c r="A72" t="s">
        <v>151</v>
      </c>
      <c r="B72" t="s">
        <v>152</v>
      </c>
      <c r="C72" t="s">
        <v>31</v>
      </c>
      <c r="D72">
        <v>15009</v>
      </c>
      <c r="E72" t="s">
        <v>21</v>
      </c>
      <c r="F72">
        <v>-45</v>
      </c>
      <c r="G72" s="19">
        <f t="shared" si="2"/>
        <v>0.45</v>
      </c>
      <c r="H72" s="2">
        <f t="shared" si="3"/>
        <v>8254.9500000000007</v>
      </c>
    </row>
    <row r="73" spans="1:8">
      <c r="A73" t="s">
        <v>153</v>
      </c>
      <c r="B73" t="s">
        <v>154</v>
      </c>
      <c r="C73" t="s">
        <v>155</v>
      </c>
      <c r="D73">
        <v>16643</v>
      </c>
      <c r="E73" t="s">
        <v>8</v>
      </c>
      <c r="F73">
        <v>-43</v>
      </c>
      <c r="G73" s="19">
        <f t="shared" si="2"/>
        <v>0.43</v>
      </c>
      <c r="H73" s="2">
        <f t="shared" si="3"/>
        <v>9486.51</v>
      </c>
    </row>
    <row r="74" spans="1:8">
      <c r="A74" t="s">
        <v>156</v>
      </c>
      <c r="B74" t="s">
        <v>53</v>
      </c>
      <c r="C74" t="s">
        <v>54</v>
      </c>
      <c r="D74">
        <v>37580</v>
      </c>
      <c r="E74" t="s">
        <v>8</v>
      </c>
      <c r="F74">
        <v>-43</v>
      </c>
      <c r="G74" s="19">
        <f t="shared" si="2"/>
        <v>0.43</v>
      </c>
      <c r="H74" s="2">
        <f t="shared" si="3"/>
        <v>21420.600000000002</v>
      </c>
    </row>
    <row r="75" spans="1:8">
      <c r="A75" t="s">
        <v>157</v>
      </c>
      <c r="B75" t="s">
        <v>158</v>
      </c>
      <c r="C75" t="s">
        <v>31</v>
      </c>
      <c r="D75">
        <v>34972</v>
      </c>
      <c r="E75" t="s">
        <v>21</v>
      </c>
      <c r="F75">
        <v>-45</v>
      </c>
      <c r="G75" s="19">
        <f t="shared" si="2"/>
        <v>0.45</v>
      </c>
      <c r="H75" s="2">
        <f t="shared" si="3"/>
        <v>19234.600000000002</v>
      </c>
    </row>
    <row r="76" spans="1:8">
      <c r="A76" t="s">
        <v>159</v>
      </c>
      <c r="B76" t="s">
        <v>160</v>
      </c>
      <c r="C76" t="s">
        <v>35</v>
      </c>
      <c r="D76">
        <v>17398</v>
      </c>
      <c r="E76" t="s">
        <v>21</v>
      </c>
      <c r="F76">
        <v>-45</v>
      </c>
      <c r="G76" s="19">
        <f t="shared" ref="G76" si="4">F76/(-100)</f>
        <v>0.45</v>
      </c>
      <c r="H76" s="2">
        <f t="shared" ref="H76" si="5">D76*(1-G76)</f>
        <v>9568.9000000000015</v>
      </c>
    </row>
  </sheetData>
  <autoFilter ref="A1:H52" xr:uid="{00000000-0009-0000-0000-000000000000}"/>
  <mergeCells count="2">
    <mergeCell ref="P1:Q1"/>
    <mergeCell ref="R1:S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5830-A59E-4CD8-85AC-2F4830926DA9}">
  <sheetPr>
    <tabColor theme="0"/>
  </sheetPr>
  <dimension ref="B1:AK22"/>
  <sheetViews>
    <sheetView showGridLines="0" zoomScale="80" zoomScaleNormal="80" workbookViewId="0">
      <selection activeCell="V19" sqref="V18:AC19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350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33" t="s">
        <v>339</v>
      </c>
      <c r="G6" s="50"/>
      <c r="H6" s="56">
        <v>2.1</v>
      </c>
      <c r="I6" s="55">
        <f>H6*'Matríz de Carga'!J5</f>
        <v>260570.1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2.1</v>
      </c>
      <c r="Q6" s="51">
        <f>P6*'Matríz de Carga'!J5</f>
        <v>260570.1</v>
      </c>
      <c r="R6" s="33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3.4</v>
      </c>
      <c r="Y6" s="39">
        <f>X6*'Matríz de Carga'!J5</f>
        <v>421875.39999999997</v>
      </c>
      <c r="Z6" s="41" t="s">
        <v>339</v>
      </c>
      <c r="AA6" s="41"/>
      <c r="AB6" s="56">
        <v>1.8</v>
      </c>
      <c r="AC6" s="31">
        <f>AB6*'Matríz de Carga'!J5</f>
        <v>223345.80000000002</v>
      </c>
      <c r="AD6" s="33" t="s">
        <v>339</v>
      </c>
      <c r="AE6" s="50"/>
      <c r="AF6" s="56">
        <v>2.1</v>
      </c>
      <c r="AG6" s="39">
        <f>AF6*'Matríz de Carga'!J5</f>
        <v>260570.1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341</v>
      </c>
      <c r="D7" s="57">
        <v>5.5</v>
      </c>
      <c r="E7" s="59">
        <f>D7*'Matríz de Carga'!J9</f>
        <v>95062</v>
      </c>
      <c r="F7" s="45" t="s">
        <v>340</v>
      </c>
      <c r="G7" s="58" t="str">
        <f>C7</f>
        <v>508.00 (0W20)</v>
      </c>
      <c r="H7" s="57">
        <f>+D7</f>
        <v>5.5</v>
      </c>
      <c r="I7" s="59">
        <f>E7</f>
        <v>95062</v>
      </c>
      <c r="J7" s="45" t="s">
        <v>340</v>
      </c>
      <c r="K7" s="58" t="str">
        <f>G7</f>
        <v>508.00 (0W20)</v>
      </c>
      <c r="L7" s="57">
        <f>+H7</f>
        <v>5.5</v>
      </c>
      <c r="M7" s="59">
        <f>E7</f>
        <v>95062</v>
      </c>
      <c r="N7" s="45" t="s">
        <v>340</v>
      </c>
      <c r="O7" s="58" t="str">
        <f>K7</f>
        <v>508.00 (0W20)</v>
      </c>
      <c r="P7" s="57">
        <f>+L7</f>
        <v>5.5</v>
      </c>
      <c r="Q7" s="59">
        <f>E7</f>
        <v>95062</v>
      </c>
      <c r="R7" s="45" t="s">
        <v>340</v>
      </c>
      <c r="S7" s="60" t="str">
        <f>O7</f>
        <v>508.00 (0W20)</v>
      </c>
      <c r="T7" s="57">
        <f>+P7</f>
        <v>5.5</v>
      </c>
      <c r="U7" s="59">
        <f>E7</f>
        <v>95062</v>
      </c>
      <c r="V7" s="45" t="s">
        <v>340</v>
      </c>
      <c r="W7" s="58" t="str">
        <f>S7</f>
        <v>508.00 (0W20)</v>
      </c>
      <c r="X7" s="57">
        <f>+T7</f>
        <v>5.5</v>
      </c>
      <c r="Y7" s="46">
        <f>E7</f>
        <v>95062</v>
      </c>
      <c r="Z7" s="58" t="s">
        <v>340</v>
      </c>
      <c r="AA7" s="58" t="str">
        <f>W7</f>
        <v>508.00 (0W20)</v>
      </c>
      <c r="AB7" s="57">
        <f>+X7</f>
        <v>5.5</v>
      </c>
      <c r="AC7" s="46">
        <f>E7</f>
        <v>95062</v>
      </c>
      <c r="AD7" s="45" t="s">
        <v>340</v>
      </c>
      <c r="AE7" s="58" t="str">
        <f>AA7</f>
        <v>508.00 (0W20)</v>
      </c>
      <c r="AF7" s="57">
        <f>+AB7</f>
        <v>5.5</v>
      </c>
      <c r="AG7" s="46">
        <f>E7</f>
        <v>95062</v>
      </c>
      <c r="AH7" s="45" t="s">
        <v>340</v>
      </c>
      <c r="AI7" s="58" t="str">
        <f>AE7</f>
        <v>508.00 (0W20)</v>
      </c>
      <c r="AJ7" s="57">
        <f>+AF7</f>
        <v>5.5</v>
      </c>
      <c r="AK7" s="46">
        <f>E7</f>
        <v>95062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5" t="s">
        <v>160</v>
      </c>
      <c r="G8" s="69" t="str">
        <f>C8</f>
        <v>06L115562B</v>
      </c>
      <c r="H8" s="57">
        <v>1</v>
      </c>
      <c r="I8" s="59">
        <f>VLOOKUP(G8,'Matríz de Carga'!$C:$D,2,0)*H8</f>
        <v>18107</v>
      </c>
      <c r="J8" s="45" t="s">
        <v>160</v>
      </c>
      <c r="K8" s="69" t="str">
        <f>G8</f>
        <v>06L115562B</v>
      </c>
      <c r="L8" s="57">
        <v>1</v>
      </c>
      <c r="M8" s="59">
        <f>VLOOKUP(K8,'Matríz de Carga'!$C:$D,2,0)*L8</f>
        <v>18107</v>
      </c>
      <c r="N8" s="45" t="s">
        <v>160</v>
      </c>
      <c r="O8" s="69" t="str">
        <f>K8</f>
        <v>06L115562B</v>
      </c>
      <c r="P8" s="57">
        <v>1</v>
      </c>
      <c r="Q8" s="59">
        <f>VLOOKUP(O8,'Matríz de Carga'!$C:$D,2,0)*P8</f>
        <v>18107</v>
      </c>
      <c r="R8" s="45" t="s">
        <v>160</v>
      </c>
      <c r="S8" s="69" t="str">
        <f>O8</f>
        <v>06L115562B</v>
      </c>
      <c r="T8" s="57">
        <v>1</v>
      </c>
      <c r="U8" s="59">
        <f>VLOOKUP(S8,'Matríz de Carga'!$C:$D,2,0)*T8</f>
        <v>18107</v>
      </c>
      <c r="V8" s="45" t="s">
        <v>160</v>
      </c>
      <c r="W8" s="60" t="str">
        <f>C8</f>
        <v>06L115562B</v>
      </c>
      <c r="X8" s="57">
        <v>1</v>
      </c>
      <c r="Y8" s="46">
        <f>VLOOKUP(W8,'Matríz de Carga'!$C:$D,2,0)*X8</f>
        <v>18107</v>
      </c>
      <c r="Z8" s="58" t="s">
        <v>160</v>
      </c>
      <c r="AA8" s="60" t="str">
        <f>G8</f>
        <v>06L115562B</v>
      </c>
      <c r="AB8" s="57">
        <v>1</v>
      </c>
      <c r="AC8" s="59">
        <f>VLOOKUP(AA8,'Matríz de Carga'!$C:$D,2,0)*AB8</f>
        <v>18107</v>
      </c>
      <c r="AD8" s="45" t="s">
        <v>160</v>
      </c>
      <c r="AE8" s="60" t="str">
        <f>K8</f>
        <v>06L115562B</v>
      </c>
      <c r="AF8" s="57">
        <v>1</v>
      </c>
      <c r="AG8" s="59">
        <f>VLOOKUP(AE8,'Matríz de Carga'!$C:$D,2,0)*AF8</f>
        <v>18107</v>
      </c>
      <c r="AH8" s="45" t="s">
        <v>160</v>
      </c>
      <c r="AI8" s="60" t="str">
        <f>O8</f>
        <v>06L115562B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47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47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47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47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47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60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47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47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78" t="s">
        <v>93</v>
      </c>
      <c r="G10" s="79" t="str">
        <f>C10</f>
        <v>4M0819439B</v>
      </c>
      <c r="H10" s="80">
        <v>1</v>
      </c>
      <c r="I10" s="59">
        <f>VLOOKUP(G10,'Matríz de Carga'!$C:$D,2,0)*H10</f>
        <v>83513</v>
      </c>
      <c r="J10" s="45" t="s">
        <v>24</v>
      </c>
      <c r="K10" s="69" t="s">
        <v>288</v>
      </c>
      <c r="L10" s="57">
        <v>1</v>
      </c>
      <c r="M10" s="59">
        <f>VLOOKUP(K10,'Matríz de Carga'!$C:$D,2,0)*L10</f>
        <v>43395</v>
      </c>
      <c r="N10" s="78" t="s">
        <v>93</v>
      </c>
      <c r="O10" s="79" t="str">
        <f>K11</f>
        <v>4M0819439B</v>
      </c>
      <c r="P10" s="80">
        <v>1</v>
      </c>
      <c r="Q10" s="59">
        <f>VLOOKUP(O10,'Matríz de Carga'!$C:$D,2,0)*P10</f>
        <v>83513</v>
      </c>
      <c r="R10" s="45" t="s">
        <v>93</v>
      </c>
      <c r="S10" s="58" t="str">
        <f>O10</f>
        <v>4M0819439B</v>
      </c>
      <c r="T10" s="57">
        <v>1</v>
      </c>
      <c r="U10" s="59">
        <f>VLOOKUP(S10,'Matríz de Carga'!$C:$D,2,0)*T10</f>
        <v>83513</v>
      </c>
      <c r="V10" s="45" t="s">
        <v>24</v>
      </c>
      <c r="W10" s="69" t="s">
        <v>288</v>
      </c>
      <c r="X10" s="57">
        <v>1</v>
      </c>
      <c r="Y10" s="46">
        <f>VLOOKUP(W10,'Matríz de Carga'!$C:$D,2,0)*X10</f>
        <v>43395</v>
      </c>
      <c r="Z10" s="58" t="s">
        <v>93</v>
      </c>
      <c r="AA10" s="58" t="str">
        <f>W11</f>
        <v>4M0819439B</v>
      </c>
      <c r="AB10" s="57">
        <v>1</v>
      </c>
      <c r="AC10" s="59">
        <f>VLOOKUP(AA10,'Matríz de Carga'!$C:$D,2,0)*AB10</f>
        <v>83513</v>
      </c>
      <c r="AD10" s="78" t="s">
        <v>93</v>
      </c>
      <c r="AE10" s="79" t="str">
        <f>AA10</f>
        <v>4M0819439B</v>
      </c>
      <c r="AF10" s="80">
        <v>1</v>
      </c>
      <c r="AG10" s="59">
        <f>VLOOKUP(AE10,'Matríz de Carga'!$C:$D,2,0)*AF10</f>
        <v>83513</v>
      </c>
      <c r="AH10" s="45" t="s">
        <v>24</v>
      </c>
      <c r="AI10" s="69" t="s">
        <v>288</v>
      </c>
      <c r="AJ10" s="57">
        <v>1</v>
      </c>
      <c r="AK10" s="46">
        <f>VLOOKUP(AI10,'Matríz de Carga'!$C:$D,2,0)*AJ10</f>
        <v>43395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7" t="s">
        <v>348</v>
      </c>
      <c r="K11" s="60" t="str">
        <f>G10</f>
        <v>4M0819439B</v>
      </c>
      <c r="L11" s="57">
        <v>1</v>
      </c>
      <c r="M11" s="59">
        <f>VLOOKUP(K11,'Matríz de Carga'!$C:$D,2,0)*L11</f>
        <v>83513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7" t="s">
        <v>348</v>
      </c>
      <c r="W11" s="60" t="str">
        <f>S10</f>
        <v>4M0819439B</v>
      </c>
      <c r="X11" s="57">
        <v>1</v>
      </c>
      <c r="Y11" s="46">
        <f>VLOOKUP(W11,'Matríz de Carga'!$C:$D,2,0)*X11</f>
        <v>83513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7" t="s">
        <v>348</v>
      </c>
      <c r="AI11" s="79" t="str">
        <f>C10</f>
        <v>4M0819439B</v>
      </c>
      <c r="AJ11" s="57">
        <v>1</v>
      </c>
      <c r="AK11" s="46">
        <f>VLOOKUP(AI11,'Matríz de Carga'!$C:$D,2,0)*AJ11</f>
        <v>83513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299</v>
      </c>
      <c r="X13" s="57">
        <v>1</v>
      </c>
      <c r="Y13" s="46">
        <f>VLOOKUP(W13,'Matríz de Carga'!$C:$D,2,0)*X13</f>
        <v>48297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309</v>
      </c>
      <c r="X14" s="57">
        <v>4</v>
      </c>
      <c r="Y14" s="46">
        <f>VLOOKUP(W14,'Matríz de Carga'!$C:$D,2,0)*X14</f>
        <v>122348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58" t="s">
        <v>317</v>
      </c>
      <c r="X15" s="57">
        <v>4</v>
      </c>
      <c r="Y15" s="46">
        <f>VLOOKUP(W15,'Matríz de Carga'!$C:$D,2,0)*X15</f>
        <v>228056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330</v>
      </c>
      <c r="W16" s="58" t="s">
        <v>331</v>
      </c>
      <c r="X16" s="57">
        <v>2</v>
      </c>
      <c r="Y16" s="46">
        <f>VLOOKUP(W16,'Matríz de Carga'!$C:$D,2,0)*X16</f>
        <v>19580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462915.80000000005</v>
      </c>
      <c r="F21" s="188" t="s">
        <v>342</v>
      </c>
      <c r="G21" s="189"/>
      <c r="H21" s="189"/>
      <c r="I21" s="37">
        <f>SUM(I6:I20)</f>
        <v>532823.1</v>
      </c>
      <c r="J21" s="188" t="s">
        <v>342</v>
      </c>
      <c r="K21" s="189"/>
      <c r="L21" s="189"/>
      <c r="M21" s="37">
        <f>SUM(M6:M20)</f>
        <v>518718.9</v>
      </c>
      <c r="N21" s="188" t="s">
        <v>342</v>
      </c>
      <c r="O21" s="189"/>
      <c r="P21" s="189"/>
      <c r="Q21" s="37">
        <f>SUM(Q6:Q20)</f>
        <v>532823.1</v>
      </c>
      <c r="R21" s="188" t="s">
        <v>342</v>
      </c>
      <c r="S21" s="189"/>
      <c r="T21" s="189"/>
      <c r="U21" s="37">
        <f>SUM(U6:U20)</f>
        <v>462915.80000000005</v>
      </c>
      <c r="V21" s="188" t="s">
        <v>342</v>
      </c>
      <c r="W21" s="189"/>
      <c r="X21" s="189"/>
      <c r="Y21" s="37">
        <f>SUM(Y6:Y20)</f>
        <v>1155804.3999999999</v>
      </c>
      <c r="Z21" s="188" t="s">
        <v>342</v>
      </c>
      <c r="AA21" s="189"/>
      <c r="AB21" s="189"/>
      <c r="AC21" s="37">
        <f>SUM(AC6:AC20)</f>
        <v>462915.80000000005</v>
      </c>
      <c r="AD21" s="188" t="s">
        <v>342</v>
      </c>
      <c r="AE21" s="189"/>
      <c r="AF21" s="189"/>
      <c r="AG21" s="37">
        <f>SUM(AG6:AG20)</f>
        <v>532823.1</v>
      </c>
      <c r="AH21" s="188" t="s">
        <v>342</v>
      </c>
      <c r="AI21" s="189"/>
      <c r="AJ21" s="189"/>
      <c r="AK21" s="65">
        <f>SUM(AK6:AK20)</f>
        <v>518718.9</v>
      </c>
    </row>
    <row r="22" spans="2:37" ht="15.75" thickBot="1">
      <c r="B22" s="188" t="s">
        <v>343</v>
      </c>
      <c r="C22" s="189"/>
      <c r="D22" s="189"/>
      <c r="E22" s="28">
        <f>E21*1.19</f>
        <v>550869.80200000003</v>
      </c>
      <c r="F22" s="188" t="s">
        <v>343</v>
      </c>
      <c r="G22" s="189"/>
      <c r="H22" s="189"/>
      <c r="I22" s="28">
        <f>I21*1.19</f>
        <v>634059.48899999994</v>
      </c>
      <c r="J22" s="188" t="s">
        <v>343</v>
      </c>
      <c r="K22" s="189"/>
      <c r="L22" s="189"/>
      <c r="M22" s="28">
        <f>M21*1.19</f>
        <v>617275.49100000004</v>
      </c>
      <c r="N22" s="188" t="s">
        <v>343</v>
      </c>
      <c r="O22" s="189"/>
      <c r="P22" s="189"/>
      <c r="Q22" s="28">
        <f>Q21*1.19</f>
        <v>634059.48899999994</v>
      </c>
      <c r="R22" s="188" t="s">
        <v>343</v>
      </c>
      <c r="S22" s="189"/>
      <c r="T22" s="189"/>
      <c r="U22" s="28">
        <f>U21*1.19</f>
        <v>550869.80200000003</v>
      </c>
      <c r="V22" s="188" t="s">
        <v>343</v>
      </c>
      <c r="W22" s="189"/>
      <c r="X22" s="189"/>
      <c r="Y22" s="28">
        <f>Y21*1.19</f>
        <v>1375407.2359999998</v>
      </c>
      <c r="Z22" s="188" t="s">
        <v>343</v>
      </c>
      <c r="AA22" s="189"/>
      <c r="AB22" s="189"/>
      <c r="AC22" s="28">
        <f>AC21*1.19</f>
        <v>550869.80200000003</v>
      </c>
      <c r="AD22" s="188" t="s">
        <v>343</v>
      </c>
      <c r="AE22" s="189"/>
      <c r="AF22" s="189"/>
      <c r="AG22" s="28">
        <f>AG21*1.19</f>
        <v>634059.48899999994</v>
      </c>
      <c r="AH22" s="188" t="s">
        <v>343</v>
      </c>
      <c r="AI22" s="189"/>
      <c r="AJ22" s="189"/>
      <c r="AK22" s="29">
        <f>AK21*1.19</f>
        <v>617275.49100000004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4737-5E0B-4528-943D-B64F099781E6}">
  <dimension ref="B1:AK22"/>
  <sheetViews>
    <sheetView showGridLines="0" zoomScale="80" zoomScaleNormal="80" workbookViewId="0">
      <selection activeCell="B1" sqref="B1:AK1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351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33" t="s">
        <v>339</v>
      </c>
      <c r="G6" s="50"/>
      <c r="H6" s="56">
        <v>2.1</v>
      </c>
      <c r="I6" s="55">
        <f>H6*'Matríz de Carga'!J5</f>
        <v>260570.1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2.1</v>
      </c>
      <c r="Q6" s="51">
        <f>P6*'Matríz de Carga'!J5</f>
        <v>260570.1</v>
      </c>
      <c r="R6" s="33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3.4</v>
      </c>
      <c r="Y6" s="39">
        <f>X6*'Matríz de Carga'!J5</f>
        <v>421875.39999999997</v>
      </c>
      <c r="Z6" s="41" t="s">
        <v>339</v>
      </c>
      <c r="AA6" s="41"/>
      <c r="AB6" s="56">
        <v>1.8</v>
      </c>
      <c r="AC6" s="31">
        <f>AB6*'Matríz de Carga'!J5</f>
        <v>223345.80000000002</v>
      </c>
      <c r="AD6" s="33" t="s">
        <v>339</v>
      </c>
      <c r="AE6" s="50"/>
      <c r="AF6" s="56">
        <v>2.1</v>
      </c>
      <c r="AG6" s="39">
        <f>AF6*'Matríz de Carga'!J5</f>
        <v>260570.1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341</v>
      </c>
      <c r="D7" s="57">
        <v>5.5</v>
      </c>
      <c r="E7" s="59">
        <f>D7*'Matríz de Carga'!J9</f>
        <v>95062</v>
      </c>
      <c r="F7" s="45" t="s">
        <v>340</v>
      </c>
      <c r="G7" s="58" t="str">
        <f>C7</f>
        <v>508.00 (0W20)</v>
      </c>
      <c r="H7" s="57">
        <f>+D7</f>
        <v>5.5</v>
      </c>
      <c r="I7" s="59">
        <f>E7</f>
        <v>95062</v>
      </c>
      <c r="J7" s="45" t="s">
        <v>340</v>
      </c>
      <c r="K7" s="58" t="str">
        <f>G7</f>
        <v>508.00 (0W20)</v>
      </c>
      <c r="L7" s="57">
        <f>+D7</f>
        <v>5.5</v>
      </c>
      <c r="M7" s="59">
        <f>E7</f>
        <v>95062</v>
      </c>
      <c r="N7" s="45" t="s">
        <v>340</v>
      </c>
      <c r="O7" s="58" t="str">
        <f>K7</f>
        <v>508.00 (0W20)</v>
      </c>
      <c r="P7" s="57">
        <f>+L7</f>
        <v>5.5</v>
      </c>
      <c r="Q7" s="59">
        <f>E7</f>
        <v>95062</v>
      </c>
      <c r="R7" s="45" t="s">
        <v>340</v>
      </c>
      <c r="S7" s="60" t="str">
        <f>O7</f>
        <v>508.00 (0W20)</v>
      </c>
      <c r="T7" s="57">
        <f>+P7</f>
        <v>5.5</v>
      </c>
      <c r="U7" s="59">
        <f>E7</f>
        <v>95062</v>
      </c>
      <c r="V7" s="45" t="s">
        <v>340</v>
      </c>
      <c r="W7" s="58" t="str">
        <f>S7</f>
        <v>508.00 (0W20)</v>
      </c>
      <c r="X7" s="57">
        <f>+T7</f>
        <v>5.5</v>
      </c>
      <c r="Y7" s="46">
        <f>E7</f>
        <v>95062</v>
      </c>
      <c r="Z7" s="58" t="s">
        <v>340</v>
      </c>
      <c r="AA7" s="58" t="str">
        <f>W7</f>
        <v>508.00 (0W20)</v>
      </c>
      <c r="AB7" s="57">
        <f>+X7</f>
        <v>5.5</v>
      </c>
      <c r="AC7" s="46">
        <f>E7</f>
        <v>95062</v>
      </c>
      <c r="AD7" s="45" t="s">
        <v>340</v>
      </c>
      <c r="AE7" s="58" t="str">
        <f>AA7</f>
        <v>508.00 (0W20)</v>
      </c>
      <c r="AF7" s="57">
        <f>+AB7</f>
        <v>5.5</v>
      </c>
      <c r="AG7" s="46">
        <f>E7</f>
        <v>95062</v>
      </c>
      <c r="AH7" s="45" t="s">
        <v>340</v>
      </c>
      <c r="AI7" s="58" t="str">
        <f>AE7</f>
        <v>508.00 (0W20)</v>
      </c>
      <c r="AJ7" s="57">
        <f>+AF7</f>
        <v>5.5</v>
      </c>
      <c r="AK7" s="46">
        <f>E7</f>
        <v>95062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5" t="s">
        <v>160</v>
      </c>
      <c r="G8" s="69" t="str">
        <f>C8</f>
        <v>06L115562B</v>
      </c>
      <c r="H8" s="57">
        <v>1</v>
      </c>
      <c r="I8" s="59">
        <f>VLOOKUP(G8,'Matríz de Carga'!$C:$D,2,0)*H8</f>
        <v>18107</v>
      </c>
      <c r="J8" s="45" t="s">
        <v>160</v>
      </c>
      <c r="K8" s="69" t="str">
        <f>G8</f>
        <v>06L115562B</v>
      </c>
      <c r="L8" s="57">
        <v>1</v>
      </c>
      <c r="M8" s="59">
        <f>VLOOKUP(K8,'Matríz de Carga'!$C:$D,2,0)*L8</f>
        <v>18107</v>
      </c>
      <c r="N8" s="45" t="s">
        <v>160</v>
      </c>
      <c r="O8" s="69" t="str">
        <f>K8</f>
        <v>06L115562B</v>
      </c>
      <c r="P8" s="57">
        <v>1</v>
      </c>
      <c r="Q8" s="59">
        <f>VLOOKUP(O8,'Matríz de Carga'!$C:$D,2,0)*P8</f>
        <v>18107</v>
      </c>
      <c r="R8" s="45" t="s">
        <v>160</v>
      </c>
      <c r="S8" s="69" t="str">
        <f>O8</f>
        <v>06L115562B</v>
      </c>
      <c r="T8" s="57">
        <v>1</v>
      </c>
      <c r="U8" s="59">
        <f>VLOOKUP(S8,'Matríz de Carga'!$C:$D,2,0)*T8</f>
        <v>18107</v>
      </c>
      <c r="V8" s="45" t="s">
        <v>160</v>
      </c>
      <c r="W8" s="60" t="str">
        <f>C8</f>
        <v>06L115562B</v>
      </c>
      <c r="X8" s="57">
        <v>1</v>
      </c>
      <c r="Y8" s="46">
        <f>VLOOKUP(W8,'Matríz de Carga'!$C:$D,2,0)*X8</f>
        <v>18107</v>
      </c>
      <c r="Z8" s="58" t="s">
        <v>160</v>
      </c>
      <c r="AA8" s="60" t="str">
        <f>G8</f>
        <v>06L115562B</v>
      </c>
      <c r="AB8" s="57">
        <v>1</v>
      </c>
      <c r="AC8" s="59">
        <f>VLOOKUP(AA8,'Matríz de Carga'!$C:$D,2,0)*AB8</f>
        <v>18107</v>
      </c>
      <c r="AD8" s="45" t="s">
        <v>160</v>
      </c>
      <c r="AE8" s="60" t="str">
        <f>K8</f>
        <v>06L115562B</v>
      </c>
      <c r="AF8" s="57">
        <v>1</v>
      </c>
      <c r="AG8" s="59">
        <f>VLOOKUP(AE8,'Matríz de Carga'!$C:$D,2,0)*AF8</f>
        <v>18107</v>
      </c>
      <c r="AH8" s="45" t="s">
        <v>160</v>
      </c>
      <c r="AI8" s="60" t="str">
        <f>O8</f>
        <v>06L115562B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47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47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47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47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47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60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47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47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78" t="s">
        <v>93</v>
      </c>
      <c r="G10" s="79" t="str">
        <f>C10</f>
        <v>4M0819439B</v>
      </c>
      <c r="H10" s="80">
        <v>1</v>
      </c>
      <c r="I10" s="59">
        <f>VLOOKUP(G10,'Matríz de Carga'!$C:$D,2,0)*H10</f>
        <v>83513</v>
      </c>
      <c r="J10" s="45" t="s">
        <v>24</v>
      </c>
      <c r="K10" s="69" t="s">
        <v>288</v>
      </c>
      <c r="L10" s="57">
        <v>1</v>
      </c>
      <c r="M10" s="59">
        <f>VLOOKUP(K10,'Matríz de Carga'!$C:$D,2,0)*L10</f>
        <v>43395</v>
      </c>
      <c r="N10" s="78" t="s">
        <v>93</v>
      </c>
      <c r="O10" s="58" t="s">
        <v>26</v>
      </c>
      <c r="P10" s="80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24</v>
      </c>
      <c r="W10" s="69" t="s">
        <v>288</v>
      </c>
      <c r="X10" s="57">
        <v>1</v>
      </c>
      <c r="Y10" s="46">
        <f>VLOOKUP(W10,'Matríz de Carga'!$C:$D,2,0)*X10</f>
        <v>43395</v>
      </c>
      <c r="Z10" s="58" t="s">
        <v>93</v>
      </c>
      <c r="AA10" s="58" t="s">
        <v>26</v>
      </c>
      <c r="AB10" s="57">
        <v>1</v>
      </c>
      <c r="AC10" s="59">
        <f>VLOOKUP(AA10,'Matríz de Carga'!$C:$D,2,0)*AB10</f>
        <v>83513</v>
      </c>
      <c r="AD10" s="78" t="s">
        <v>93</v>
      </c>
      <c r="AE10" s="58" t="s">
        <v>26</v>
      </c>
      <c r="AF10" s="80">
        <v>1</v>
      </c>
      <c r="AG10" s="59">
        <f>VLOOKUP(AE10,'Matríz de Carga'!$C:$D,2,0)*AF10</f>
        <v>83513</v>
      </c>
      <c r="AH10" s="45" t="s">
        <v>24</v>
      </c>
      <c r="AI10" s="69" t="s">
        <v>288</v>
      </c>
      <c r="AJ10" s="57">
        <v>1</v>
      </c>
      <c r="AK10" s="46">
        <f>VLOOKUP(AI10,'Matríz de Carga'!$C:$D,2,0)*AJ10</f>
        <v>43395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7" t="s">
        <v>348</v>
      </c>
      <c r="K11" s="58" t="s">
        <v>26</v>
      </c>
      <c r="L11" s="57">
        <v>1</v>
      </c>
      <c r="M11" s="59">
        <f>VLOOKUP(K11,'Matríz de Carga'!$C:$D,2,0)*L11</f>
        <v>83513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7" t="s">
        <v>348</v>
      </c>
      <c r="W11" s="58" t="s">
        <v>26</v>
      </c>
      <c r="X11" s="57">
        <v>1</v>
      </c>
      <c r="Y11" s="46">
        <f>VLOOKUP(W11,'Matríz de Carga'!$C:$D,2,0)*X11</f>
        <v>83513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7" t="s">
        <v>348</v>
      </c>
      <c r="AI11" s="58" t="s">
        <v>26</v>
      </c>
      <c r="AJ11" s="57">
        <v>1</v>
      </c>
      <c r="AK11" s="46">
        <f>VLOOKUP(AI11,'Matríz de Carga'!$C:$D,2,0)*AJ11</f>
        <v>83513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299</v>
      </c>
      <c r="X13" s="57">
        <v>1</v>
      </c>
      <c r="Y13" s="46">
        <f>VLOOKUP(W13,'Matríz de Carga'!$C:$D,2,0)*X13</f>
        <v>48297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309</v>
      </c>
      <c r="X14" s="57">
        <v>4</v>
      </c>
      <c r="Y14" s="46">
        <f>VLOOKUP(W14,'Matríz de Carga'!$C:$D,2,0)*X14</f>
        <v>122348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58" t="s">
        <v>317</v>
      </c>
      <c r="X15" s="57">
        <v>4</v>
      </c>
      <c r="Y15" s="46">
        <f>VLOOKUP(W15,'Matríz de Carga'!$C:$D,2,0)*X15</f>
        <v>228056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330</v>
      </c>
      <c r="W16" s="58" t="s">
        <v>331</v>
      </c>
      <c r="X16" s="57">
        <v>2</v>
      </c>
      <c r="Y16" s="46">
        <f>VLOOKUP(W16,'Matríz de Carga'!$C:$D,2,0)*X16</f>
        <v>19580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462915.80000000005</v>
      </c>
      <c r="F21" s="188" t="s">
        <v>342</v>
      </c>
      <c r="G21" s="189"/>
      <c r="H21" s="189"/>
      <c r="I21" s="37">
        <f>SUM(I6:I20)</f>
        <v>532823.1</v>
      </c>
      <c r="J21" s="188" t="s">
        <v>342</v>
      </c>
      <c r="K21" s="189"/>
      <c r="L21" s="189"/>
      <c r="M21" s="37">
        <f>SUM(M6:M20)</f>
        <v>518718.9</v>
      </c>
      <c r="N21" s="188" t="s">
        <v>342</v>
      </c>
      <c r="O21" s="189"/>
      <c r="P21" s="189"/>
      <c r="Q21" s="37">
        <f>SUM(Q6:Q20)</f>
        <v>532823.1</v>
      </c>
      <c r="R21" s="188" t="s">
        <v>342</v>
      </c>
      <c r="S21" s="189"/>
      <c r="T21" s="189"/>
      <c r="U21" s="37">
        <f>SUM(U6:U20)</f>
        <v>462915.80000000005</v>
      </c>
      <c r="V21" s="188" t="s">
        <v>342</v>
      </c>
      <c r="W21" s="189"/>
      <c r="X21" s="189"/>
      <c r="Y21" s="37">
        <f>SUM(Y6:Y20)</f>
        <v>1155804.3999999999</v>
      </c>
      <c r="Z21" s="188" t="s">
        <v>342</v>
      </c>
      <c r="AA21" s="189"/>
      <c r="AB21" s="189"/>
      <c r="AC21" s="37">
        <f>SUM(AC6:AC20)</f>
        <v>462915.80000000005</v>
      </c>
      <c r="AD21" s="188" t="s">
        <v>342</v>
      </c>
      <c r="AE21" s="189"/>
      <c r="AF21" s="189"/>
      <c r="AG21" s="37">
        <f>SUM(AG6:AG20)</f>
        <v>532823.1</v>
      </c>
      <c r="AH21" s="188" t="s">
        <v>342</v>
      </c>
      <c r="AI21" s="189"/>
      <c r="AJ21" s="189"/>
      <c r="AK21" s="65">
        <f>SUM(AK6:AK20)</f>
        <v>518718.9</v>
      </c>
    </row>
    <row r="22" spans="2:37" ht="15.75" thickBot="1">
      <c r="B22" s="188" t="s">
        <v>343</v>
      </c>
      <c r="C22" s="189"/>
      <c r="D22" s="189"/>
      <c r="E22" s="28">
        <f>E21*1.19</f>
        <v>550869.80200000003</v>
      </c>
      <c r="F22" s="188" t="s">
        <v>343</v>
      </c>
      <c r="G22" s="189"/>
      <c r="H22" s="189"/>
      <c r="I22" s="28">
        <f>I21*1.19</f>
        <v>634059.48899999994</v>
      </c>
      <c r="J22" s="188" t="s">
        <v>343</v>
      </c>
      <c r="K22" s="189"/>
      <c r="L22" s="189"/>
      <c r="M22" s="28">
        <f>M21*1.19</f>
        <v>617275.49100000004</v>
      </c>
      <c r="N22" s="188" t="s">
        <v>343</v>
      </c>
      <c r="O22" s="189"/>
      <c r="P22" s="189"/>
      <c r="Q22" s="28">
        <f>Q21*1.19</f>
        <v>634059.48899999994</v>
      </c>
      <c r="R22" s="188" t="s">
        <v>343</v>
      </c>
      <c r="S22" s="189"/>
      <c r="T22" s="189"/>
      <c r="U22" s="28">
        <f>U21*1.19</f>
        <v>550869.80200000003</v>
      </c>
      <c r="V22" s="188" t="s">
        <v>343</v>
      </c>
      <c r="W22" s="189"/>
      <c r="X22" s="189"/>
      <c r="Y22" s="28">
        <f>Y21*1.19</f>
        <v>1375407.2359999998</v>
      </c>
      <c r="Z22" s="188" t="s">
        <v>343</v>
      </c>
      <c r="AA22" s="189"/>
      <c r="AB22" s="189"/>
      <c r="AC22" s="28">
        <f>AC21*1.19</f>
        <v>550869.80200000003</v>
      </c>
      <c r="AD22" s="188" t="s">
        <v>343</v>
      </c>
      <c r="AE22" s="189"/>
      <c r="AF22" s="189"/>
      <c r="AG22" s="28">
        <f>AG21*1.19</f>
        <v>634059.48899999994</v>
      </c>
      <c r="AH22" s="188" t="s">
        <v>343</v>
      </c>
      <c r="AI22" s="189"/>
      <c r="AJ22" s="189"/>
      <c r="AK22" s="29">
        <f>AK21*1.19</f>
        <v>617275.49100000004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0E57-4C20-468C-8A35-83050989A8CC}">
  <dimension ref="B1:AK22"/>
  <sheetViews>
    <sheetView showGridLines="0" zoomScale="80" zoomScaleNormal="80" workbookViewId="0">
      <selection activeCell="AA18" sqref="A11:AA18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352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33" t="s">
        <v>339</v>
      </c>
      <c r="G6" s="50"/>
      <c r="H6" s="56">
        <v>2.1</v>
      </c>
      <c r="I6" s="55">
        <f>H6*'Matríz de Carga'!J5</f>
        <v>260570.1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2.1</v>
      </c>
      <c r="Q6" s="51">
        <f>P6*'Matríz de Carga'!J5</f>
        <v>260570.1</v>
      </c>
      <c r="R6" s="33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3.4</v>
      </c>
      <c r="Y6" s="39">
        <f>X6*'Matríz de Carga'!J5</f>
        <v>421875.39999999997</v>
      </c>
      <c r="Z6" s="41" t="s">
        <v>339</v>
      </c>
      <c r="AA6" s="41"/>
      <c r="AB6" s="56">
        <v>1.8</v>
      </c>
      <c r="AC6" s="31">
        <f>AB6*'Matríz de Carga'!J5</f>
        <v>223345.80000000002</v>
      </c>
      <c r="AD6" s="33" t="s">
        <v>339</v>
      </c>
      <c r="AE6" s="50"/>
      <c r="AF6" s="56">
        <v>2.1</v>
      </c>
      <c r="AG6" s="39">
        <f>AF6*'Matríz de Carga'!J5</f>
        <v>260570.1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341</v>
      </c>
      <c r="D7" s="57">
        <v>5.5</v>
      </c>
      <c r="E7" s="59">
        <f>D7*'Matríz de Carga'!J9</f>
        <v>95062</v>
      </c>
      <c r="F7" s="45" t="s">
        <v>340</v>
      </c>
      <c r="G7" s="58" t="str">
        <f>C7</f>
        <v>508.00 (0W20)</v>
      </c>
      <c r="H7" s="57">
        <f>+D7</f>
        <v>5.5</v>
      </c>
      <c r="I7" s="59">
        <f>E7</f>
        <v>95062</v>
      </c>
      <c r="J7" s="45" t="s">
        <v>340</v>
      </c>
      <c r="K7" s="58" t="str">
        <f>G7</f>
        <v>508.00 (0W20)</v>
      </c>
      <c r="L7" s="57">
        <f>+H7</f>
        <v>5.5</v>
      </c>
      <c r="M7" s="59">
        <f>E7</f>
        <v>95062</v>
      </c>
      <c r="N7" s="45" t="s">
        <v>340</v>
      </c>
      <c r="O7" s="58" t="str">
        <f>K7</f>
        <v>508.00 (0W20)</v>
      </c>
      <c r="P7" s="57">
        <f>+L7</f>
        <v>5.5</v>
      </c>
      <c r="Q7" s="59">
        <f>E7</f>
        <v>95062</v>
      </c>
      <c r="R7" s="45" t="s">
        <v>340</v>
      </c>
      <c r="S7" s="60" t="str">
        <f>O7</f>
        <v>508.00 (0W20)</v>
      </c>
      <c r="T7" s="57">
        <f>+P7</f>
        <v>5.5</v>
      </c>
      <c r="U7" s="59">
        <f>E7</f>
        <v>95062</v>
      </c>
      <c r="V7" s="45" t="s">
        <v>340</v>
      </c>
      <c r="W7" s="58" t="str">
        <f>S7</f>
        <v>508.00 (0W20)</v>
      </c>
      <c r="X7" s="57">
        <f>+T7</f>
        <v>5.5</v>
      </c>
      <c r="Y7" s="46">
        <f>E7</f>
        <v>95062</v>
      </c>
      <c r="Z7" s="58" t="s">
        <v>340</v>
      </c>
      <c r="AA7" s="58" t="str">
        <f>W7</f>
        <v>508.00 (0W20)</v>
      </c>
      <c r="AB7" s="57">
        <f>+X7</f>
        <v>5.5</v>
      </c>
      <c r="AC7" s="46">
        <f>E7</f>
        <v>95062</v>
      </c>
      <c r="AD7" s="45" t="s">
        <v>340</v>
      </c>
      <c r="AE7" s="58" t="str">
        <f>AA7</f>
        <v>508.00 (0W20)</v>
      </c>
      <c r="AF7" s="57">
        <f>+AB7</f>
        <v>5.5</v>
      </c>
      <c r="AG7" s="46">
        <f>E7</f>
        <v>95062</v>
      </c>
      <c r="AH7" s="45" t="s">
        <v>340</v>
      </c>
      <c r="AI7" s="58" t="str">
        <f>AE7</f>
        <v>508.00 (0W20)</v>
      </c>
      <c r="AJ7" s="57">
        <f>+AF7</f>
        <v>5.5</v>
      </c>
      <c r="AK7" s="46">
        <f>E7</f>
        <v>95062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5" t="s">
        <v>160</v>
      </c>
      <c r="G8" s="68" t="s">
        <v>75</v>
      </c>
      <c r="H8" s="57">
        <v>1</v>
      </c>
      <c r="I8" s="59">
        <f>VLOOKUP(G8,'Matríz de Carga'!$C:$D,2,0)*H8</f>
        <v>18107</v>
      </c>
      <c r="J8" s="45" t="s">
        <v>160</v>
      </c>
      <c r="K8" s="68" t="s">
        <v>75</v>
      </c>
      <c r="L8" s="57">
        <v>1</v>
      </c>
      <c r="M8" s="59">
        <f>VLOOKUP(K8,'Matríz de Carga'!$C:$D,2,0)*L8</f>
        <v>18107</v>
      </c>
      <c r="N8" s="45" t="s">
        <v>160</v>
      </c>
      <c r="O8" s="68" t="s">
        <v>75</v>
      </c>
      <c r="P8" s="57">
        <v>1</v>
      </c>
      <c r="Q8" s="59">
        <f>VLOOKUP(O8,'Matríz de Carga'!$C:$D,2,0)*P8</f>
        <v>18107</v>
      </c>
      <c r="R8" s="45" t="s">
        <v>160</v>
      </c>
      <c r="S8" s="68" t="s">
        <v>75</v>
      </c>
      <c r="T8" s="57">
        <v>1</v>
      </c>
      <c r="U8" s="59">
        <f>VLOOKUP(S8,'Matríz de Carga'!$C:$D,2,0)*T8</f>
        <v>18107</v>
      </c>
      <c r="V8" s="45" t="s">
        <v>160</v>
      </c>
      <c r="W8" s="68" t="s">
        <v>75</v>
      </c>
      <c r="X8" s="57">
        <v>1</v>
      </c>
      <c r="Y8" s="46">
        <f>VLOOKUP(W8,'Matríz de Carga'!$C:$D,2,0)*X8</f>
        <v>18107</v>
      </c>
      <c r="Z8" s="58" t="s">
        <v>160</v>
      </c>
      <c r="AA8" s="68" t="s">
        <v>75</v>
      </c>
      <c r="AB8" s="57">
        <v>1</v>
      </c>
      <c r="AC8" s="59">
        <f>VLOOKUP(AA8,'Matríz de Carga'!$C:$D,2,0)*AB8</f>
        <v>18107</v>
      </c>
      <c r="AD8" s="45" t="s">
        <v>160</v>
      </c>
      <c r="AE8" s="68" t="s">
        <v>75</v>
      </c>
      <c r="AF8" s="57">
        <v>1</v>
      </c>
      <c r="AG8" s="59">
        <f>VLOOKUP(AE8,'Matríz de Carga'!$C:$D,2,0)*AF8</f>
        <v>18107</v>
      </c>
      <c r="AH8" s="45" t="s">
        <v>160</v>
      </c>
      <c r="AI8" s="68" t="s">
        <v>75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47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47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47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47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47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60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47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47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78" t="s">
        <v>93</v>
      </c>
      <c r="G10" s="58" t="s">
        <v>26</v>
      </c>
      <c r="H10" s="80">
        <v>1</v>
      </c>
      <c r="I10" s="59">
        <f>VLOOKUP(G10,'Matríz de Carga'!$C:$D,2,0)*H10</f>
        <v>83513</v>
      </c>
      <c r="J10" s="45" t="s">
        <v>24</v>
      </c>
      <c r="K10" s="69" t="s">
        <v>288</v>
      </c>
      <c r="L10" s="57">
        <v>1</v>
      </c>
      <c r="M10" s="59">
        <f>VLOOKUP(K10,'Matríz de Carga'!$C:$D,2,0)*L10</f>
        <v>43395</v>
      </c>
      <c r="N10" s="78" t="s">
        <v>93</v>
      </c>
      <c r="O10" s="58" t="s">
        <v>26</v>
      </c>
      <c r="P10" s="80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80">
        <v>1</v>
      </c>
      <c r="U10" s="59">
        <f>VLOOKUP(S10,'Matríz de Carga'!$C:$D,2,0)*T10</f>
        <v>83513</v>
      </c>
      <c r="V10" s="45" t="s">
        <v>24</v>
      </c>
      <c r="W10" s="69" t="s">
        <v>288</v>
      </c>
      <c r="X10" s="57">
        <v>1</v>
      </c>
      <c r="Y10" s="46">
        <f>VLOOKUP(W10,'Matríz de Carga'!$C:$D,2,0)*X10</f>
        <v>43395</v>
      </c>
      <c r="Z10" s="58" t="s">
        <v>93</v>
      </c>
      <c r="AA10" s="58" t="s">
        <v>26</v>
      </c>
      <c r="AB10" s="80">
        <v>1</v>
      </c>
      <c r="AC10" s="59">
        <f>VLOOKUP(AA10,'Matríz de Carga'!$C:$D,2,0)*AB10</f>
        <v>83513</v>
      </c>
      <c r="AD10" s="78" t="s">
        <v>93</v>
      </c>
      <c r="AE10" s="58" t="s">
        <v>26</v>
      </c>
      <c r="AF10" s="80">
        <v>1</v>
      </c>
      <c r="AG10" s="59">
        <f>VLOOKUP(AE10,'Matríz de Carga'!$C:$D,2,0)*AF10</f>
        <v>83513</v>
      </c>
      <c r="AH10" s="45" t="s">
        <v>24</v>
      </c>
      <c r="AI10" s="69" t="s">
        <v>288</v>
      </c>
      <c r="AJ10" s="57">
        <v>1</v>
      </c>
      <c r="AK10" s="46">
        <f>VLOOKUP(AI10,'Matríz de Carga'!$C:$D,2,0)*AJ10</f>
        <v>43395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7" t="s">
        <v>348</v>
      </c>
      <c r="K11" s="58" t="s">
        <v>26</v>
      </c>
      <c r="L11" s="57">
        <v>1</v>
      </c>
      <c r="M11" s="59">
        <f>VLOOKUP(K11,'Matríz de Carga'!$C:$D,2,0)*L11</f>
        <v>83513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7" t="s">
        <v>348</v>
      </c>
      <c r="W11" s="58" t="s">
        <v>26</v>
      </c>
      <c r="X11" s="80">
        <v>1</v>
      </c>
      <c r="Y11" s="46">
        <f>VLOOKUP(W11,'Matríz de Carga'!$C:$D,2,0)*X11</f>
        <v>83513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7" t="s">
        <v>348</v>
      </c>
      <c r="AI11" s="58" t="s">
        <v>26</v>
      </c>
      <c r="AJ11" s="80">
        <v>1</v>
      </c>
      <c r="AK11" s="46">
        <f>VLOOKUP(AI11,'Matríz de Carga'!$C:$D,2,0)*AJ11</f>
        <v>83513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299</v>
      </c>
      <c r="X13" s="57">
        <v>1</v>
      </c>
      <c r="Y13" s="46">
        <f>VLOOKUP(W13,'Matríz de Carga'!$C:$D,2,0)*X13</f>
        <v>48297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309</v>
      </c>
      <c r="X14" s="57">
        <v>4</v>
      </c>
      <c r="Y14" s="46">
        <f>VLOOKUP(W14,'Matríz de Carga'!$C:$D,2,0)*X14</f>
        <v>122348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58" t="s">
        <v>317</v>
      </c>
      <c r="X15" s="57">
        <v>4</v>
      </c>
      <c r="Y15" s="46">
        <f>VLOOKUP(W15,'Matríz de Carga'!$C:$D,2,0)*X15</f>
        <v>228056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330</v>
      </c>
      <c r="W16" s="58" t="s">
        <v>331</v>
      </c>
      <c r="X16" s="57">
        <v>2</v>
      </c>
      <c r="Y16" s="46">
        <f>VLOOKUP(W16,'Matríz de Carga'!$C:$D,2,0)*X16</f>
        <v>19580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462915.80000000005</v>
      </c>
      <c r="F21" s="188" t="s">
        <v>342</v>
      </c>
      <c r="G21" s="189"/>
      <c r="H21" s="189"/>
      <c r="I21" s="37">
        <f>SUM(I6:I20)</f>
        <v>532823.1</v>
      </c>
      <c r="J21" s="188" t="s">
        <v>342</v>
      </c>
      <c r="K21" s="189"/>
      <c r="L21" s="189"/>
      <c r="M21" s="37">
        <f>SUM(M6:M20)</f>
        <v>518718.9</v>
      </c>
      <c r="N21" s="188" t="s">
        <v>342</v>
      </c>
      <c r="O21" s="189"/>
      <c r="P21" s="189"/>
      <c r="Q21" s="37">
        <f>SUM(Q6:Q20)</f>
        <v>532823.1</v>
      </c>
      <c r="R21" s="188" t="s">
        <v>342</v>
      </c>
      <c r="S21" s="189"/>
      <c r="T21" s="189"/>
      <c r="U21" s="37">
        <f>SUM(U6:U20)</f>
        <v>462915.80000000005</v>
      </c>
      <c r="V21" s="188" t="s">
        <v>342</v>
      </c>
      <c r="W21" s="189"/>
      <c r="X21" s="189"/>
      <c r="Y21" s="37">
        <f>SUM(Y6:Y20)</f>
        <v>1155804.3999999999</v>
      </c>
      <c r="Z21" s="188" t="s">
        <v>342</v>
      </c>
      <c r="AA21" s="189"/>
      <c r="AB21" s="189"/>
      <c r="AC21" s="37">
        <f>SUM(AC6:AC20)</f>
        <v>462915.80000000005</v>
      </c>
      <c r="AD21" s="188" t="s">
        <v>342</v>
      </c>
      <c r="AE21" s="189"/>
      <c r="AF21" s="189"/>
      <c r="AG21" s="37">
        <f>SUM(AG6:AG20)</f>
        <v>532823.1</v>
      </c>
      <c r="AH21" s="188" t="s">
        <v>342</v>
      </c>
      <c r="AI21" s="189"/>
      <c r="AJ21" s="189"/>
      <c r="AK21" s="65">
        <f>SUM(AK6:AK20)</f>
        <v>518718.9</v>
      </c>
    </row>
    <row r="22" spans="2:37" ht="15.75" thickBot="1">
      <c r="B22" s="188" t="s">
        <v>343</v>
      </c>
      <c r="C22" s="189"/>
      <c r="D22" s="189"/>
      <c r="E22" s="28">
        <f>E21*1.19</f>
        <v>550869.80200000003</v>
      </c>
      <c r="F22" s="188" t="s">
        <v>343</v>
      </c>
      <c r="G22" s="189"/>
      <c r="H22" s="189"/>
      <c r="I22" s="28">
        <f>I21*1.19</f>
        <v>634059.48899999994</v>
      </c>
      <c r="J22" s="188" t="s">
        <v>343</v>
      </c>
      <c r="K22" s="189"/>
      <c r="L22" s="189"/>
      <c r="M22" s="28">
        <f>M21*1.19</f>
        <v>617275.49100000004</v>
      </c>
      <c r="N22" s="188" t="s">
        <v>343</v>
      </c>
      <c r="O22" s="189"/>
      <c r="P22" s="189"/>
      <c r="Q22" s="28">
        <f>Q21*1.19</f>
        <v>634059.48899999994</v>
      </c>
      <c r="R22" s="188" t="s">
        <v>343</v>
      </c>
      <c r="S22" s="189"/>
      <c r="T22" s="189"/>
      <c r="U22" s="28">
        <f>U21*1.19</f>
        <v>550869.80200000003</v>
      </c>
      <c r="V22" s="188" t="s">
        <v>343</v>
      </c>
      <c r="W22" s="189"/>
      <c r="X22" s="189"/>
      <c r="Y22" s="28">
        <f>Y21*1.19</f>
        <v>1375407.2359999998</v>
      </c>
      <c r="Z22" s="188" t="s">
        <v>343</v>
      </c>
      <c r="AA22" s="189"/>
      <c r="AB22" s="189"/>
      <c r="AC22" s="28">
        <f>AC21*1.19</f>
        <v>550869.80200000003</v>
      </c>
      <c r="AD22" s="188" t="s">
        <v>343</v>
      </c>
      <c r="AE22" s="189"/>
      <c r="AF22" s="189"/>
      <c r="AG22" s="28">
        <f>AG21*1.19</f>
        <v>634059.48899999994</v>
      </c>
      <c r="AH22" s="188" t="s">
        <v>343</v>
      </c>
      <c r="AI22" s="189"/>
      <c r="AJ22" s="189"/>
      <c r="AK22" s="29">
        <f>AK21*1.19</f>
        <v>617275.49100000004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03F5-8A48-4D74-BC6D-F2EEC9893651}">
  <dimension ref="B1:AK22"/>
  <sheetViews>
    <sheetView showGridLines="0" topLeftCell="I1" zoomScale="80" zoomScaleNormal="80" workbookViewId="0">
      <selection activeCell="Z26" sqref="Z26:AF30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353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33" t="s">
        <v>339</v>
      </c>
      <c r="G6" s="50"/>
      <c r="H6" s="56">
        <v>2.1</v>
      </c>
      <c r="I6" s="55">
        <f>H6*'Matríz de Carga'!J5</f>
        <v>260570.1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2.1</v>
      </c>
      <c r="Q6" s="51">
        <f>P6*'Matríz de Carga'!J5</f>
        <v>260570.1</v>
      </c>
      <c r="R6" s="33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3.4</v>
      </c>
      <c r="Y6" s="39">
        <f>X6*'Matríz de Carga'!J5</f>
        <v>421875.39999999997</v>
      </c>
      <c r="Z6" s="41" t="s">
        <v>339</v>
      </c>
      <c r="AA6" s="41"/>
      <c r="AB6" s="56">
        <v>1.8</v>
      </c>
      <c r="AC6" s="31">
        <f>AB6*'Matríz de Carga'!J5</f>
        <v>223345.80000000002</v>
      </c>
      <c r="AD6" s="33" t="s">
        <v>339</v>
      </c>
      <c r="AE6" s="50"/>
      <c r="AF6" s="56">
        <v>2.1</v>
      </c>
      <c r="AG6" s="39">
        <f>AF6*'Matríz de Carga'!J5</f>
        <v>260570.1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341</v>
      </c>
      <c r="D7" s="57">
        <v>5.5</v>
      </c>
      <c r="E7" s="59">
        <f>D7*'Matríz de Carga'!J9</f>
        <v>95062</v>
      </c>
      <c r="F7" s="45" t="s">
        <v>340</v>
      </c>
      <c r="G7" s="58" t="str">
        <f>C7</f>
        <v>508.00 (0W20)</v>
      </c>
      <c r="H7" s="57">
        <f>+D7</f>
        <v>5.5</v>
      </c>
      <c r="I7" s="59">
        <f>E7</f>
        <v>95062</v>
      </c>
      <c r="J7" s="45" t="s">
        <v>340</v>
      </c>
      <c r="K7" s="58" t="str">
        <f>G7</f>
        <v>508.00 (0W20)</v>
      </c>
      <c r="L7" s="57">
        <f>+H7</f>
        <v>5.5</v>
      </c>
      <c r="M7" s="59">
        <f>E7</f>
        <v>95062</v>
      </c>
      <c r="N7" s="45" t="s">
        <v>340</v>
      </c>
      <c r="O7" s="58" t="str">
        <f>K7</f>
        <v>508.00 (0W20)</v>
      </c>
      <c r="P7" s="57">
        <f>+L7</f>
        <v>5.5</v>
      </c>
      <c r="Q7" s="59">
        <f>E7</f>
        <v>95062</v>
      </c>
      <c r="R7" s="45" t="s">
        <v>340</v>
      </c>
      <c r="S7" s="60" t="str">
        <f>O7</f>
        <v>508.00 (0W20)</v>
      </c>
      <c r="T7" s="57">
        <f>+P7</f>
        <v>5.5</v>
      </c>
      <c r="U7" s="59">
        <f>E7</f>
        <v>95062</v>
      </c>
      <c r="V7" s="45" t="s">
        <v>340</v>
      </c>
      <c r="W7" s="58" t="str">
        <f>S7</f>
        <v>508.00 (0W20)</v>
      </c>
      <c r="X7" s="57">
        <f>+T7</f>
        <v>5.5</v>
      </c>
      <c r="Y7" s="46">
        <f>E7</f>
        <v>95062</v>
      </c>
      <c r="Z7" s="58" t="s">
        <v>340</v>
      </c>
      <c r="AA7" s="58" t="str">
        <f>W7</f>
        <v>508.00 (0W20)</v>
      </c>
      <c r="AB7" s="57">
        <f>+X7</f>
        <v>5.5</v>
      </c>
      <c r="AC7" s="46">
        <f>E7</f>
        <v>95062</v>
      </c>
      <c r="AD7" s="45" t="s">
        <v>340</v>
      </c>
      <c r="AE7" s="58" t="str">
        <f>AA7</f>
        <v>508.00 (0W20)</v>
      </c>
      <c r="AF7" s="57">
        <f>+AB7</f>
        <v>5.5</v>
      </c>
      <c r="AG7" s="46">
        <f>E7</f>
        <v>95062</v>
      </c>
      <c r="AH7" s="45" t="s">
        <v>340</v>
      </c>
      <c r="AI7" s="58" t="str">
        <f>AE7</f>
        <v>508.00 (0W20)</v>
      </c>
      <c r="AJ7" s="57">
        <f>+AF7</f>
        <v>5.5</v>
      </c>
      <c r="AK7" s="46">
        <f>E7</f>
        <v>95062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5" t="s">
        <v>160</v>
      </c>
      <c r="G8" s="68" t="s">
        <v>75</v>
      </c>
      <c r="H8" s="57">
        <v>1</v>
      </c>
      <c r="I8" s="59">
        <f>VLOOKUP(G8,'Matríz de Carga'!$C:$D,2,0)*H8</f>
        <v>18107</v>
      </c>
      <c r="J8" s="45" t="s">
        <v>160</v>
      </c>
      <c r="K8" s="68" t="s">
        <v>75</v>
      </c>
      <c r="L8" s="57">
        <v>1</v>
      </c>
      <c r="M8" s="59">
        <f>VLOOKUP(K8,'Matríz de Carga'!$C:$D,2,0)*L8</f>
        <v>18107</v>
      </c>
      <c r="N8" s="45" t="s">
        <v>160</v>
      </c>
      <c r="O8" s="68" t="s">
        <v>75</v>
      </c>
      <c r="P8" s="57">
        <v>1</v>
      </c>
      <c r="Q8" s="59">
        <f>VLOOKUP(O8,'Matríz de Carga'!$C:$D,2,0)*P8</f>
        <v>18107</v>
      </c>
      <c r="R8" s="45" t="s">
        <v>160</v>
      </c>
      <c r="S8" s="68" t="s">
        <v>75</v>
      </c>
      <c r="T8" s="57">
        <v>1</v>
      </c>
      <c r="U8" s="59">
        <f>VLOOKUP(S8,'Matríz de Carga'!$C:$D,2,0)*T8</f>
        <v>18107</v>
      </c>
      <c r="V8" s="45" t="s">
        <v>160</v>
      </c>
      <c r="W8" s="68" t="s">
        <v>75</v>
      </c>
      <c r="X8" s="57">
        <v>1</v>
      </c>
      <c r="Y8" s="46">
        <f>VLOOKUP(W8,'Matríz de Carga'!$C:$D,2,0)*X8</f>
        <v>18107</v>
      </c>
      <c r="Z8" s="58" t="s">
        <v>160</v>
      </c>
      <c r="AA8" s="68" t="s">
        <v>75</v>
      </c>
      <c r="AB8" s="57">
        <v>1</v>
      </c>
      <c r="AC8" s="59">
        <f>VLOOKUP(AA8,'Matríz de Carga'!$C:$D,2,0)*AB8</f>
        <v>18107</v>
      </c>
      <c r="AD8" s="45" t="s">
        <v>160</v>
      </c>
      <c r="AE8" s="68" t="s">
        <v>75</v>
      </c>
      <c r="AF8" s="57">
        <v>1</v>
      </c>
      <c r="AG8" s="59">
        <f>VLOOKUP(AE8,'Matríz de Carga'!$C:$D,2,0)*AF8</f>
        <v>18107</v>
      </c>
      <c r="AH8" s="45" t="s">
        <v>160</v>
      </c>
      <c r="AI8" s="68" t="s">
        <v>75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47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47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47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47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47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60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47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47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78" t="s">
        <v>93</v>
      </c>
      <c r="G10" s="58" t="s">
        <v>26</v>
      </c>
      <c r="H10" s="80">
        <v>1</v>
      </c>
      <c r="I10" s="59">
        <f>VLOOKUP(G10,'Matríz de Carga'!$C:$D,2,0)*H10</f>
        <v>83513</v>
      </c>
      <c r="J10" s="45" t="s">
        <v>24</v>
      </c>
      <c r="K10" s="69" t="s">
        <v>288</v>
      </c>
      <c r="L10" s="57">
        <v>1</v>
      </c>
      <c r="M10" s="59">
        <f>VLOOKUP(K10,'Matríz de Carga'!$C:$D,2,0)*L10</f>
        <v>43395</v>
      </c>
      <c r="N10" s="78" t="s">
        <v>93</v>
      </c>
      <c r="O10" s="58" t="s">
        <v>26</v>
      </c>
      <c r="P10" s="80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80">
        <v>1</v>
      </c>
      <c r="U10" s="59">
        <f>VLOOKUP(S10,'Matríz de Carga'!$C:$D,2,0)*T10</f>
        <v>83513</v>
      </c>
      <c r="V10" s="45" t="s">
        <v>24</v>
      </c>
      <c r="W10" s="68" t="s">
        <v>288</v>
      </c>
      <c r="X10" s="57">
        <v>1</v>
      </c>
      <c r="Y10" s="46">
        <f>VLOOKUP(W10,'Matríz de Carga'!$C:$D,2,0)*X10</f>
        <v>43395</v>
      </c>
      <c r="Z10" s="58" t="s">
        <v>93</v>
      </c>
      <c r="AA10" s="58" t="s">
        <v>26</v>
      </c>
      <c r="AB10" s="80">
        <v>1</v>
      </c>
      <c r="AC10" s="59">
        <f>VLOOKUP(AA10,'Matríz de Carga'!$C:$D,2,0)*AB10</f>
        <v>83513</v>
      </c>
      <c r="AD10" s="78" t="s">
        <v>93</v>
      </c>
      <c r="AE10" s="58" t="s">
        <v>26</v>
      </c>
      <c r="AF10" s="80">
        <v>1</v>
      </c>
      <c r="AG10" s="59">
        <f>VLOOKUP(AE10,'Matríz de Carga'!$C:$D,2,0)*AF10</f>
        <v>83513</v>
      </c>
      <c r="AH10" s="45" t="s">
        <v>24</v>
      </c>
      <c r="AI10" s="69" t="s">
        <v>288</v>
      </c>
      <c r="AJ10" s="57">
        <v>1</v>
      </c>
      <c r="AK10" s="46">
        <f>VLOOKUP(AI10,'Matríz de Carga'!$C:$D,2,0)*AJ10</f>
        <v>43395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7" t="s">
        <v>348</v>
      </c>
      <c r="K11" s="58" t="s">
        <v>26</v>
      </c>
      <c r="L11" s="57">
        <v>1</v>
      </c>
      <c r="M11" s="59">
        <f>VLOOKUP(K11,'Matríz de Carga'!$C:$D,2,0)*L11</f>
        <v>83513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7" t="s">
        <v>348</v>
      </c>
      <c r="W11" s="68" t="s">
        <v>26</v>
      </c>
      <c r="X11" s="80">
        <v>1</v>
      </c>
      <c r="Y11" s="46">
        <f>VLOOKUP(W11,'Matríz de Carga'!$C:$D,2,0)*X11</f>
        <v>83513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7" t="s">
        <v>348</v>
      </c>
      <c r="AI11" s="58" t="s">
        <v>26</v>
      </c>
      <c r="AJ11" s="80">
        <v>1</v>
      </c>
      <c r="AK11" s="46">
        <f>VLOOKUP(AI11,'Matríz de Carga'!$C:$D,2,0)*AJ11</f>
        <v>83513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6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8" t="s">
        <v>299</v>
      </c>
      <c r="X13" s="57">
        <v>1</v>
      </c>
      <c r="Y13" s="46">
        <f>VLOOKUP(W13,'Matríz de Carga'!$C:$D,2,0)*X13</f>
        <v>48297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8" t="s">
        <v>309</v>
      </c>
      <c r="X14" s="57">
        <v>4</v>
      </c>
      <c r="Y14" s="46">
        <f>VLOOKUP(W14,'Matríz de Carga'!$C:$D,2,0)*X14</f>
        <v>122348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58" t="s">
        <v>317</v>
      </c>
      <c r="X15" s="57">
        <v>4</v>
      </c>
      <c r="Y15" s="46">
        <f>VLOOKUP(W15,'Matríz de Carga'!$C:$D,2,0)*X15</f>
        <v>228056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330</v>
      </c>
      <c r="W16" s="58" t="s">
        <v>331</v>
      </c>
      <c r="X16" s="57">
        <v>2</v>
      </c>
      <c r="Y16" s="46">
        <f>VLOOKUP(W16,'Matríz de Carga'!$C:$D,2,0)*X16</f>
        <v>19580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462915.80000000005</v>
      </c>
      <c r="F21" s="188" t="s">
        <v>342</v>
      </c>
      <c r="G21" s="189"/>
      <c r="H21" s="189"/>
      <c r="I21" s="37">
        <f>SUM(I6:I20)</f>
        <v>532823.1</v>
      </c>
      <c r="J21" s="188" t="s">
        <v>342</v>
      </c>
      <c r="K21" s="189"/>
      <c r="L21" s="189"/>
      <c r="M21" s="37">
        <f>SUM(M6:M20)</f>
        <v>518718.9</v>
      </c>
      <c r="N21" s="188" t="s">
        <v>342</v>
      </c>
      <c r="O21" s="189"/>
      <c r="P21" s="189"/>
      <c r="Q21" s="37">
        <f>SUM(Q6:Q20)</f>
        <v>532823.1</v>
      </c>
      <c r="R21" s="188" t="s">
        <v>342</v>
      </c>
      <c r="S21" s="189"/>
      <c r="T21" s="189"/>
      <c r="U21" s="37">
        <f>SUM(U6:U20)</f>
        <v>462915.80000000005</v>
      </c>
      <c r="V21" s="188" t="s">
        <v>342</v>
      </c>
      <c r="W21" s="189"/>
      <c r="X21" s="189"/>
      <c r="Y21" s="37">
        <f>SUM(Y6:Y20)</f>
        <v>1155804.3999999999</v>
      </c>
      <c r="Z21" s="188" t="s">
        <v>342</v>
      </c>
      <c r="AA21" s="189"/>
      <c r="AB21" s="189"/>
      <c r="AC21" s="37">
        <f>SUM(AC6:AC20)</f>
        <v>462915.80000000005</v>
      </c>
      <c r="AD21" s="188" t="s">
        <v>342</v>
      </c>
      <c r="AE21" s="189"/>
      <c r="AF21" s="189"/>
      <c r="AG21" s="37">
        <f>SUM(AG6:AG20)</f>
        <v>532823.1</v>
      </c>
      <c r="AH21" s="188" t="s">
        <v>342</v>
      </c>
      <c r="AI21" s="189"/>
      <c r="AJ21" s="189"/>
      <c r="AK21" s="65">
        <f>SUM(AK6:AK20)</f>
        <v>518718.9</v>
      </c>
    </row>
    <row r="22" spans="2:37" ht="15.75" thickBot="1">
      <c r="B22" s="188" t="s">
        <v>343</v>
      </c>
      <c r="C22" s="189"/>
      <c r="D22" s="189"/>
      <c r="E22" s="28">
        <f>E21*1.19</f>
        <v>550869.80200000003</v>
      </c>
      <c r="F22" s="188" t="s">
        <v>343</v>
      </c>
      <c r="G22" s="189"/>
      <c r="H22" s="189"/>
      <c r="I22" s="28">
        <f>I21*1.19</f>
        <v>634059.48899999994</v>
      </c>
      <c r="J22" s="188" t="s">
        <v>343</v>
      </c>
      <c r="K22" s="189"/>
      <c r="L22" s="189"/>
      <c r="M22" s="28">
        <f>M21*1.19</f>
        <v>617275.49100000004</v>
      </c>
      <c r="N22" s="188" t="s">
        <v>343</v>
      </c>
      <c r="O22" s="189"/>
      <c r="P22" s="189"/>
      <c r="Q22" s="28">
        <f>Q21*1.19</f>
        <v>634059.48899999994</v>
      </c>
      <c r="R22" s="188" t="s">
        <v>343</v>
      </c>
      <c r="S22" s="189"/>
      <c r="T22" s="189"/>
      <c r="U22" s="28">
        <f>U21*1.19</f>
        <v>550869.80200000003</v>
      </c>
      <c r="V22" s="188" t="s">
        <v>343</v>
      </c>
      <c r="W22" s="189"/>
      <c r="X22" s="189"/>
      <c r="Y22" s="28">
        <f>Y21*1.19</f>
        <v>1375407.2359999998</v>
      </c>
      <c r="Z22" s="188" t="s">
        <v>343</v>
      </c>
      <c r="AA22" s="189"/>
      <c r="AB22" s="189"/>
      <c r="AC22" s="28">
        <f>AC21*1.19</f>
        <v>550869.80200000003</v>
      </c>
      <c r="AD22" s="188" t="s">
        <v>343</v>
      </c>
      <c r="AE22" s="189"/>
      <c r="AF22" s="189"/>
      <c r="AG22" s="28">
        <f>AG21*1.19</f>
        <v>634059.48899999994</v>
      </c>
      <c r="AH22" s="188" t="s">
        <v>343</v>
      </c>
      <c r="AI22" s="189"/>
      <c r="AJ22" s="189"/>
      <c r="AK22" s="29">
        <f>AK21*1.19</f>
        <v>617275.49100000004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5F36-4DB8-4145-8DC3-3B33D61FEB8A}">
  <dimension ref="B1:AK22"/>
  <sheetViews>
    <sheetView showGridLines="0" zoomScale="80" zoomScaleNormal="80" workbookViewId="0">
      <selection activeCell="AJ8" sqref="AJ8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354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1.9</v>
      </c>
      <c r="E6" s="55">
        <f>D6*'Matríz de Carga'!J5</f>
        <v>235753.9</v>
      </c>
      <c r="F6" s="33" t="s">
        <v>339</v>
      </c>
      <c r="G6" s="50"/>
      <c r="H6" s="56">
        <v>2.2000000000000002</v>
      </c>
      <c r="I6" s="55">
        <f>H6*'Matríz de Carga'!J5</f>
        <v>272978.2</v>
      </c>
      <c r="J6" s="33" t="s">
        <v>339</v>
      </c>
      <c r="K6" s="50"/>
      <c r="L6" s="56">
        <v>2</v>
      </c>
      <c r="M6" s="51">
        <f>L6*'Matríz de Carga'!J5</f>
        <v>248162</v>
      </c>
      <c r="N6" s="33" t="s">
        <v>339</v>
      </c>
      <c r="O6" s="50"/>
      <c r="P6" s="56">
        <v>2.2000000000000002</v>
      </c>
      <c r="Q6" s="51">
        <f>P6*'Matríz de Carga'!J5</f>
        <v>272978.2</v>
      </c>
      <c r="R6" s="33" t="s">
        <v>339</v>
      </c>
      <c r="S6" s="41"/>
      <c r="T6" s="56">
        <v>1.9</v>
      </c>
      <c r="U6" s="55">
        <f>T6*'Matríz de Carga'!J5</f>
        <v>235753.9</v>
      </c>
      <c r="V6" s="33" t="s">
        <v>339</v>
      </c>
      <c r="W6" s="50"/>
      <c r="X6" s="56">
        <v>3.3</v>
      </c>
      <c r="Y6" s="39">
        <f>X6*'Matríz de Carga'!J5</f>
        <v>409467.3</v>
      </c>
      <c r="Z6" s="41" t="s">
        <v>339</v>
      </c>
      <c r="AA6" s="41"/>
      <c r="AB6" s="56">
        <v>1.9</v>
      </c>
      <c r="AC6" s="31">
        <f>AB6*'Matríz de Carga'!J5</f>
        <v>235753.9</v>
      </c>
      <c r="AD6" s="33" t="s">
        <v>339</v>
      </c>
      <c r="AE6" s="50"/>
      <c r="AF6" s="56">
        <v>2.2000000000000002</v>
      </c>
      <c r="AG6" s="39">
        <f>AF6*'Matríz de Carga'!J5</f>
        <v>272978.2</v>
      </c>
      <c r="AH6" s="33" t="s">
        <v>339</v>
      </c>
      <c r="AI6" s="50"/>
      <c r="AJ6" s="56">
        <v>2</v>
      </c>
      <c r="AK6" s="39">
        <f>AJ6*'Matríz de Carga'!J5</f>
        <v>248162</v>
      </c>
    </row>
    <row r="7" spans="2:37">
      <c r="B7" s="47" t="s">
        <v>340</v>
      </c>
      <c r="C7" s="60" t="s">
        <v>341</v>
      </c>
      <c r="D7" s="57">
        <v>5.5</v>
      </c>
      <c r="E7" s="59">
        <f>D7*'Matríz de Carga'!J9</f>
        <v>95062</v>
      </c>
      <c r="F7" s="45" t="s">
        <v>340</v>
      </c>
      <c r="G7" s="58" t="str">
        <f>C7</f>
        <v>508.00 (0W20)</v>
      </c>
      <c r="H7" s="57">
        <f>+D7</f>
        <v>5.5</v>
      </c>
      <c r="I7" s="59">
        <f>E7</f>
        <v>95062</v>
      </c>
      <c r="J7" s="45" t="s">
        <v>340</v>
      </c>
      <c r="K7" s="58" t="str">
        <f>G7</f>
        <v>508.00 (0W20)</v>
      </c>
      <c r="L7" s="57">
        <f>+H7</f>
        <v>5.5</v>
      </c>
      <c r="M7" s="59">
        <f>E7</f>
        <v>95062</v>
      </c>
      <c r="N7" s="45" t="s">
        <v>340</v>
      </c>
      <c r="O7" s="58" t="str">
        <f>K7</f>
        <v>508.00 (0W20)</v>
      </c>
      <c r="P7" s="57">
        <f>+L7</f>
        <v>5.5</v>
      </c>
      <c r="Q7" s="59">
        <f>E7</f>
        <v>95062</v>
      </c>
      <c r="R7" s="45" t="s">
        <v>340</v>
      </c>
      <c r="S7" s="60" t="str">
        <f>O7</f>
        <v>508.00 (0W20)</v>
      </c>
      <c r="T7" s="57">
        <f>+P7</f>
        <v>5.5</v>
      </c>
      <c r="U7" s="59">
        <f>E7</f>
        <v>95062</v>
      </c>
      <c r="V7" s="45" t="s">
        <v>340</v>
      </c>
      <c r="W7" s="58" t="str">
        <f>S7</f>
        <v>508.00 (0W20)</v>
      </c>
      <c r="X7" s="57">
        <f>+T7</f>
        <v>5.5</v>
      </c>
      <c r="Y7" s="46">
        <f>E7</f>
        <v>95062</v>
      </c>
      <c r="Z7" s="58" t="s">
        <v>340</v>
      </c>
      <c r="AA7" s="58" t="str">
        <f>W7</f>
        <v>508.00 (0W20)</v>
      </c>
      <c r="AB7" s="57">
        <f>+X7</f>
        <v>5.5</v>
      </c>
      <c r="AC7" s="46">
        <f>E7</f>
        <v>95062</v>
      </c>
      <c r="AD7" s="45" t="s">
        <v>340</v>
      </c>
      <c r="AE7" s="58" t="str">
        <f>AA7</f>
        <v>508.00 (0W20)</v>
      </c>
      <c r="AF7" s="57">
        <f>+AB7</f>
        <v>5.5</v>
      </c>
      <c r="AG7" s="46">
        <f>E7</f>
        <v>95062</v>
      </c>
      <c r="AH7" s="45" t="s">
        <v>340</v>
      </c>
      <c r="AI7" s="58" t="str">
        <f>AE7</f>
        <v>508.00 (0W20)</v>
      </c>
      <c r="AJ7" s="57">
        <f>+AF7</f>
        <v>5.5</v>
      </c>
      <c r="AK7" s="46">
        <f>E7</f>
        <v>95062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5" t="s">
        <v>160</v>
      </c>
      <c r="G8" s="68" t="s">
        <v>75</v>
      </c>
      <c r="H8" s="57">
        <v>1</v>
      </c>
      <c r="I8" s="59">
        <f>VLOOKUP(G8,'Matríz de Carga'!$C:$D,2,0)*H8</f>
        <v>18107</v>
      </c>
      <c r="J8" s="45" t="s">
        <v>160</v>
      </c>
      <c r="K8" s="68" t="s">
        <v>75</v>
      </c>
      <c r="L8" s="57">
        <v>1</v>
      </c>
      <c r="M8" s="59">
        <f>VLOOKUP(K8,'Matríz de Carga'!$C:$D,2,0)*L8</f>
        <v>18107</v>
      </c>
      <c r="N8" s="45" t="s">
        <v>160</v>
      </c>
      <c r="O8" s="68" t="s">
        <v>75</v>
      </c>
      <c r="P8" s="57">
        <v>1</v>
      </c>
      <c r="Q8" s="59">
        <f>VLOOKUP(O8,'Matríz de Carga'!$C:$D,2,0)*P8</f>
        <v>18107</v>
      </c>
      <c r="R8" s="45" t="s">
        <v>160</v>
      </c>
      <c r="S8" s="68" t="s">
        <v>75</v>
      </c>
      <c r="T8" s="57">
        <v>1</v>
      </c>
      <c r="U8" s="59">
        <f>VLOOKUP(S8,'Matríz de Carga'!$C:$D,2,0)*T8</f>
        <v>18107</v>
      </c>
      <c r="V8" s="45" t="s">
        <v>160</v>
      </c>
      <c r="W8" s="68" t="s">
        <v>75</v>
      </c>
      <c r="X8" s="57">
        <v>1</v>
      </c>
      <c r="Y8" s="46">
        <f>VLOOKUP(W8,'Matríz de Carga'!$C:$D,2,0)*X8</f>
        <v>18107</v>
      </c>
      <c r="Z8" s="58" t="s">
        <v>160</v>
      </c>
      <c r="AA8" s="68" t="s">
        <v>75</v>
      </c>
      <c r="AB8" s="57">
        <v>1</v>
      </c>
      <c r="AC8" s="59">
        <f>VLOOKUP(AA8,'Matríz de Carga'!$C:$D,2,0)*AB8</f>
        <v>18107</v>
      </c>
      <c r="AD8" s="45" t="s">
        <v>160</v>
      </c>
      <c r="AE8" s="68" t="s">
        <v>75</v>
      </c>
      <c r="AF8" s="57">
        <v>1</v>
      </c>
      <c r="AG8" s="59">
        <f>VLOOKUP(AE8,'Matríz de Carga'!$C:$D,2,0)*AF8</f>
        <v>18107</v>
      </c>
      <c r="AH8" s="45" t="s">
        <v>160</v>
      </c>
      <c r="AI8" s="68" t="s">
        <v>75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47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47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47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47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47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60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47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47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78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24</v>
      </c>
      <c r="K10" s="69" t="s">
        <v>289</v>
      </c>
      <c r="L10" s="57">
        <v>1</v>
      </c>
      <c r="M10" s="59">
        <f>VLOOKUP(K10,'Matríz de Carga'!$C:$D,2,0)*L10</f>
        <v>65897</v>
      </c>
      <c r="N10" s="78" t="s">
        <v>93</v>
      </c>
      <c r="O10" s="58" t="s">
        <v>26</v>
      </c>
      <c r="P10" s="80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80">
        <v>1</v>
      </c>
      <c r="U10" s="59">
        <f>VLOOKUP(S10,'Matríz de Carga'!$C:$D,2,0)*T10</f>
        <v>83513</v>
      </c>
      <c r="V10" s="45" t="s">
        <v>24</v>
      </c>
      <c r="W10" s="69" t="s">
        <v>289</v>
      </c>
      <c r="X10" s="57">
        <v>1</v>
      </c>
      <c r="Y10" s="46">
        <f>VLOOKUP(W10,'Matríz de Carga'!$C:$D,2,0)*X10</f>
        <v>65897</v>
      </c>
      <c r="Z10" s="58" t="s">
        <v>93</v>
      </c>
      <c r="AA10" s="58" t="s">
        <v>26</v>
      </c>
      <c r="AB10" s="80">
        <v>1</v>
      </c>
      <c r="AC10" s="59">
        <f>VLOOKUP(AA10,'Matríz de Carga'!$C:$D,2,0)*AB10</f>
        <v>83513</v>
      </c>
      <c r="AD10" s="78" t="s">
        <v>93</v>
      </c>
      <c r="AE10" s="58" t="s">
        <v>26</v>
      </c>
      <c r="AF10" s="80">
        <v>1</v>
      </c>
      <c r="AG10" s="59">
        <f>VLOOKUP(AE10,'Matríz de Carga'!$C:$D,2,0)*AF10</f>
        <v>83513</v>
      </c>
      <c r="AH10" s="45" t="s">
        <v>24</v>
      </c>
      <c r="AI10" s="69" t="s">
        <v>289</v>
      </c>
      <c r="AJ10" s="57">
        <v>1</v>
      </c>
      <c r="AK10" s="46">
        <f>VLOOKUP(AI10,'Matríz de Carga'!$C:$D,2,0)*AJ10</f>
        <v>65897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7" t="s">
        <v>348</v>
      </c>
      <c r="K11" s="58" t="s">
        <v>26</v>
      </c>
      <c r="L11" s="57">
        <v>1</v>
      </c>
      <c r="M11" s="59">
        <f>VLOOKUP(K11,'Matríz de Carga'!$C:$D,2,0)*L11</f>
        <v>83513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7" t="s">
        <v>348</v>
      </c>
      <c r="W11" s="58" t="s">
        <v>26</v>
      </c>
      <c r="X11" s="80">
        <v>1</v>
      </c>
      <c r="Y11" s="46">
        <f>VLOOKUP(W11,'Matríz de Carga'!$C:$D,2,0)*X11</f>
        <v>83513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7" t="s">
        <v>348</v>
      </c>
      <c r="AI11" s="58" t="s">
        <v>26</v>
      </c>
      <c r="AJ11" s="80">
        <v>1</v>
      </c>
      <c r="AK11" s="46">
        <f>VLOOKUP(AI11,'Matríz de Carga'!$C:$D,2,0)*AJ11</f>
        <v>83513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299</v>
      </c>
      <c r="X13" s="57">
        <v>1</v>
      </c>
      <c r="Y13" s="46">
        <f>VLOOKUP(W13,'Matríz de Carga'!$C:$D,2,0)*X13</f>
        <v>48297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309</v>
      </c>
      <c r="X14" s="57">
        <v>4</v>
      </c>
      <c r="Y14" s="46">
        <f>VLOOKUP(W14,'Matríz de Carga'!$C:$D,2,0)*X14</f>
        <v>122348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58" t="s">
        <v>317</v>
      </c>
      <c r="X15" s="57">
        <v>4</v>
      </c>
      <c r="Y15" s="46">
        <f>VLOOKUP(W15,'Matríz de Carga'!$C:$D,2,0)*X15</f>
        <v>228056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330</v>
      </c>
      <c r="W16" s="58" t="s">
        <v>331</v>
      </c>
      <c r="X16" s="57">
        <v>2</v>
      </c>
      <c r="Y16" s="46">
        <f>VLOOKUP(W16,'Matríz de Carga'!$C:$D,2,0)*X16</f>
        <v>19580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475323.9</v>
      </c>
      <c r="F21" s="188" t="s">
        <v>342</v>
      </c>
      <c r="G21" s="189"/>
      <c r="H21" s="189"/>
      <c r="I21" s="37">
        <f>SUM(I6:I20)</f>
        <v>545231.19999999995</v>
      </c>
      <c r="J21" s="188" t="s">
        <v>342</v>
      </c>
      <c r="K21" s="189"/>
      <c r="L21" s="189"/>
      <c r="M21" s="37">
        <f>SUM(M6:M20)</f>
        <v>553629</v>
      </c>
      <c r="N21" s="188" t="s">
        <v>342</v>
      </c>
      <c r="O21" s="189"/>
      <c r="P21" s="189"/>
      <c r="Q21" s="37">
        <f>SUM(Q6:Q20)</f>
        <v>545231.19999999995</v>
      </c>
      <c r="R21" s="188" t="s">
        <v>342</v>
      </c>
      <c r="S21" s="189"/>
      <c r="T21" s="189"/>
      <c r="U21" s="37">
        <f>SUM(U6:U20)</f>
        <v>475323.9</v>
      </c>
      <c r="V21" s="188" t="s">
        <v>342</v>
      </c>
      <c r="W21" s="189"/>
      <c r="X21" s="189"/>
      <c r="Y21" s="37">
        <f>SUM(Y6:Y20)</f>
        <v>1165898.3</v>
      </c>
      <c r="Z21" s="188" t="s">
        <v>342</v>
      </c>
      <c r="AA21" s="189"/>
      <c r="AB21" s="189"/>
      <c r="AC21" s="37">
        <f>SUM(AC6:AC20)</f>
        <v>475323.9</v>
      </c>
      <c r="AD21" s="188" t="s">
        <v>342</v>
      </c>
      <c r="AE21" s="189"/>
      <c r="AF21" s="189"/>
      <c r="AG21" s="37">
        <f>SUM(AG6:AG20)</f>
        <v>545231.19999999995</v>
      </c>
      <c r="AH21" s="188" t="s">
        <v>342</v>
      </c>
      <c r="AI21" s="189"/>
      <c r="AJ21" s="189"/>
      <c r="AK21" s="65">
        <f>SUM(AK6:AK20)</f>
        <v>553629</v>
      </c>
    </row>
    <row r="22" spans="2:37" ht="15.75" thickBot="1">
      <c r="B22" s="188" t="s">
        <v>343</v>
      </c>
      <c r="C22" s="189"/>
      <c r="D22" s="189"/>
      <c r="E22" s="28">
        <f>E21*1.19</f>
        <v>565635.44099999999</v>
      </c>
      <c r="F22" s="188" t="s">
        <v>343</v>
      </c>
      <c r="G22" s="189"/>
      <c r="H22" s="189"/>
      <c r="I22" s="28">
        <f>I21*1.19</f>
        <v>648825.12799999991</v>
      </c>
      <c r="J22" s="188" t="s">
        <v>343</v>
      </c>
      <c r="K22" s="189"/>
      <c r="L22" s="189"/>
      <c r="M22" s="28">
        <f>M21*1.19</f>
        <v>658818.51</v>
      </c>
      <c r="N22" s="188" t="s">
        <v>343</v>
      </c>
      <c r="O22" s="189"/>
      <c r="P22" s="189"/>
      <c r="Q22" s="28">
        <f>Q21*1.19</f>
        <v>648825.12799999991</v>
      </c>
      <c r="R22" s="188" t="s">
        <v>343</v>
      </c>
      <c r="S22" s="189"/>
      <c r="T22" s="189"/>
      <c r="U22" s="28">
        <f>U21*1.19</f>
        <v>565635.44099999999</v>
      </c>
      <c r="V22" s="188" t="s">
        <v>343</v>
      </c>
      <c r="W22" s="189"/>
      <c r="X22" s="189"/>
      <c r="Y22" s="28">
        <f>Y21*1.19</f>
        <v>1387418.977</v>
      </c>
      <c r="Z22" s="188" t="s">
        <v>343</v>
      </c>
      <c r="AA22" s="189"/>
      <c r="AB22" s="189"/>
      <c r="AC22" s="28">
        <f>AC21*1.19</f>
        <v>565635.44099999999</v>
      </c>
      <c r="AD22" s="188" t="s">
        <v>343</v>
      </c>
      <c r="AE22" s="189"/>
      <c r="AF22" s="189"/>
      <c r="AG22" s="28">
        <f>AG21*1.19</f>
        <v>648825.12799999991</v>
      </c>
      <c r="AH22" s="188" t="s">
        <v>343</v>
      </c>
      <c r="AI22" s="189"/>
      <c r="AJ22" s="189"/>
      <c r="AK22" s="29">
        <f>AK21*1.19</f>
        <v>658818.51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AE2E-A1FB-4A54-8FD8-54A8B1EBB1E7}">
  <dimension ref="B1:AK22"/>
  <sheetViews>
    <sheetView showGridLines="0" topLeftCell="K1" zoomScale="80" zoomScaleNormal="80" workbookViewId="0">
      <selection activeCell="AC31" sqref="AC31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355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1.7</v>
      </c>
      <c r="E6" s="55">
        <f>D6*'Matríz de Carga'!J5</f>
        <v>210937.69999999998</v>
      </c>
      <c r="F6" s="33" t="s">
        <v>339</v>
      </c>
      <c r="G6" s="50"/>
      <c r="H6" s="56">
        <v>2</v>
      </c>
      <c r="I6" s="55">
        <f>H6*'Matríz de Carga'!J5</f>
        <v>248162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</v>
      </c>
      <c r="Q6" s="51">
        <f>P6*'Matríz de Carga'!J5</f>
        <v>248162</v>
      </c>
      <c r="R6" s="33" t="s">
        <v>339</v>
      </c>
      <c r="S6" s="41"/>
      <c r="T6" s="56">
        <v>1.7</v>
      </c>
      <c r="U6" s="55">
        <f>T6*'Matríz de Carga'!J5</f>
        <v>210937.69999999998</v>
      </c>
      <c r="V6" s="33" t="s">
        <v>339</v>
      </c>
      <c r="W6" s="50"/>
      <c r="X6" s="56">
        <v>2.7</v>
      </c>
      <c r="Y6" s="39">
        <f>X6*'Matríz de Carga'!J5</f>
        <v>335018.7</v>
      </c>
      <c r="Z6" s="50" t="s">
        <v>339</v>
      </c>
      <c r="AA6" s="41"/>
      <c r="AB6" s="56">
        <v>1.7</v>
      </c>
      <c r="AC6" s="55">
        <f>AB6*'Matríz de Carga'!J5</f>
        <v>210937.69999999998</v>
      </c>
      <c r="AD6" s="33" t="s">
        <v>339</v>
      </c>
      <c r="AE6" s="50"/>
      <c r="AF6" s="56">
        <v>2</v>
      </c>
      <c r="AG6" s="39">
        <f>AF6*'Matríz de Carga'!J5</f>
        <v>248162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341</v>
      </c>
      <c r="D7" s="57">
        <v>4</v>
      </c>
      <c r="E7" s="59">
        <f>D7*'Matríz de Carga'!J9</f>
        <v>69136</v>
      </c>
      <c r="F7" s="47" t="s">
        <v>340</v>
      </c>
      <c r="G7" s="60" t="s">
        <v>341</v>
      </c>
      <c r="H7" s="57">
        <v>4</v>
      </c>
      <c r="I7" s="59">
        <f>E7</f>
        <v>69136</v>
      </c>
      <c r="J7" s="45" t="s">
        <v>340</v>
      </c>
      <c r="K7" s="58" t="str">
        <f>G7</f>
        <v>508.00 (0W20)</v>
      </c>
      <c r="L7" s="57">
        <v>4</v>
      </c>
      <c r="M7" s="59">
        <f>E7</f>
        <v>69136</v>
      </c>
      <c r="N7" s="47" t="s">
        <v>340</v>
      </c>
      <c r="O7" s="60" t="s">
        <v>341</v>
      </c>
      <c r="P7" s="57">
        <v>4</v>
      </c>
      <c r="Q7" s="59">
        <f>M7</f>
        <v>69136</v>
      </c>
      <c r="R7" s="45" t="s">
        <v>340</v>
      </c>
      <c r="S7" s="60" t="s">
        <v>341</v>
      </c>
      <c r="T7" s="57">
        <v>4</v>
      </c>
      <c r="U7" s="59">
        <f>E7</f>
        <v>69136</v>
      </c>
      <c r="V7" s="45" t="s">
        <v>340</v>
      </c>
      <c r="W7" s="60" t="s">
        <v>341</v>
      </c>
      <c r="X7" s="57">
        <v>4</v>
      </c>
      <c r="Y7" s="46">
        <f>I7</f>
        <v>69136</v>
      </c>
      <c r="Z7" s="58" t="s">
        <v>340</v>
      </c>
      <c r="AA7" s="60" t="s">
        <v>341</v>
      </c>
      <c r="AB7" s="57">
        <v>4</v>
      </c>
      <c r="AC7" s="59">
        <f>M7</f>
        <v>69136</v>
      </c>
      <c r="AD7" s="47" t="s">
        <v>340</v>
      </c>
      <c r="AE7" s="60" t="s">
        <v>341</v>
      </c>
      <c r="AF7" s="57">
        <v>4</v>
      </c>
      <c r="AG7" s="59">
        <f>AC7</f>
        <v>69136</v>
      </c>
      <c r="AH7" s="45" t="s">
        <v>340</v>
      </c>
      <c r="AI7" s="58" t="str">
        <f>AE7</f>
        <v>508.00 (0W20)</v>
      </c>
      <c r="AJ7" s="57">
        <v>4</v>
      </c>
      <c r="AK7" s="46">
        <f>AC7</f>
        <v>69136</v>
      </c>
    </row>
    <row r="8" spans="2:37">
      <c r="B8" s="47" t="s">
        <v>160</v>
      </c>
      <c r="C8" s="68" t="s">
        <v>271</v>
      </c>
      <c r="D8" s="57">
        <v>1</v>
      </c>
      <c r="E8" s="59">
        <f>VLOOKUP(C8,'Matríz de Carga'!$C:$D,2,0)*D8</f>
        <v>17084</v>
      </c>
      <c r="F8" s="47" t="s">
        <v>160</v>
      </c>
      <c r="G8" s="68" t="s">
        <v>271</v>
      </c>
      <c r="H8" s="57">
        <v>1</v>
      </c>
      <c r="I8" s="59">
        <f>VLOOKUP(G8,'Matríz de Carga'!$C:$D,2,0)*H8</f>
        <v>17084</v>
      </c>
      <c r="J8" s="47" t="s">
        <v>160</v>
      </c>
      <c r="K8" s="68" t="s">
        <v>271</v>
      </c>
      <c r="L8" s="57">
        <v>1</v>
      </c>
      <c r="M8" s="59">
        <f>VLOOKUP(K8,'Matríz de Carga'!$C:$D,2,0)*L8</f>
        <v>17084</v>
      </c>
      <c r="N8" s="47" t="s">
        <v>160</v>
      </c>
      <c r="O8" s="68" t="s">
        <v>271</v>
      </c>
      <c r="P8" s="57">
        <v>1</v>
      </c>
      <c r="Q8" s="59">
        <f>VLOOKUP(O8,'Matríz de Carga'!$C:$D,2,0)*P8</f>
        <v>17084</v>
      </c>
      <c r="R8" s="47" t="s">
        <v>160</v>
      </c>
      <c r="S8" s="68" t="s">
        <v>271</v>
      </c>
      <c r="T8" s="57">
        <v>1</v>
      </c>
      <c r="U8" s="59">
        <f>VLOOKUP(S8,'Matríz de Carga'!$C:$D,2,0)*T8</f>
        <v>17084</v>
      </c>
      <c r="V8" s="47" t="s">
        <v>160</v>
      </c>
      <c r="W8" s="68" t="s">
        <v>271</v>
      </c>
      <c r="X8" s="57">
        <v>1</v>
      </c>
      <c r="Y8" s="46">
        <f>VLOOKUP(W8,'Matríz de Carga'!$C:$D,2,0)*X8</f>
        <v>17084</v>
      </c>
      <c r="Z8" s="60" t="s">
        <v>160</v>
      </c>
      <c r="AA8" s="68" t="s">
        <v>271</v>
      </c>
      <c r="AB8" s="57">
        <v>1</v>
      </c>
      <c r="AC8" s="59">
        <f>VLOOKUP(AA8,'Matríz de Carga'!$C:$D,2,0)*AB8</f>
        <v>17084</v>
      </c>
      <c r="AD8" s="47" t="s">
        <v>160</v>
      </c>
      <c r="AE8" s="68" t="s">
        <v>271</v>
      </c>
      <c r="AF8" s="57">
        <v>1</v>
      </c>
      <c r="AG8" s="59">
        <f>VLOOKUP(AE8,'Matríz de Carga'!$C:$D,2,0)*AF8</f>
        <v>17084</v>
      </c>
      <c r="AH8" s="47" t="s">
        <v>160</v>
      </c>
      <c r="AI8" s="68" t="s">
        <v>271</v>
      </c>
      <c r="AJ8" s="57">
        <v>1</v>
      </c>
      <c r="AK8" s="46">
        <f>VLOOKUP(AI8,'Matríz de Carga'!$C:$D,2,0)*AJ8</f>
        <v>17084</v>
      </c>
    </row>
    <row r="9" spans="2:37">
      <c r="B9" s="47" t="s">
        <v>281</v>
      </c>
      <c r="C9" s="68" t="s">
        <v>282</v>
      </c>
      <c r="D9" s="57">
        <v>1</v>
      </c>
      <c r="E9" s="59">
        <f>VLOOKUP(C9,'Matríz de Carga'!$C:$D,2,0)*D9</f>
        <v>5975</v>
      </c>
      <c r="F9" s="45" t="s">
        <v>356</v>
      </c>
      <c r="G9" s="58" t="s">
        <v>283</v>
      </c>
      <c r="H9" s="57">
        <v>1</v>
      </c>
      <c r="I9" s="59">
        <f>VLOOKUP(G9,'Matríz de Carga'!$C:$D,2,0)*H9</f>
        <v>4460</v>
      </c>
      <c r="J9" s="45" t="s">
        <v>356</v>
      </c>
      <c r="K9" s="58" t="s">
        <v>283</v>
      </c>
      <c r="L9" s="57">
        <v>1</v>
      </c>
      <c r="M9" s="59">
        <f>VLOOKUP(K9,'Matríz de Carga'!$C:$D,2,0)*L9</f>
        <v>4460</v>
      </c>
      <c r="N9" s="45" t="s">
        <v>356</v>
      </c>
      <c r="O9" s="58" t="s">
        <v>283</v>
      </c>
      <c r="P9" s="57">
        <v>1</v>
      </c>
      <c r="Q9" s="59">
        <f>VLOOKUP(O9,'Matríz de Carga'!$C:$D,2,0)*P9</f>
        <v>4460</v>
      </c>
      <c r="R9" s="45" t="s">
        <v>356</v>
      </c>
      <c r="S9" s="58" t="s">
        <v>283</v>
      </c>
      <c r="T9" s="57">
        <v>1</v>
      </c>
      <c r="U9" s="59">
        <f>VLOOKUP(S9,'Matríz de Carga'!$C:$D,2,0)*T9</f>
        <v>4460</v>
      </c>
      <c r="V9" s="45" t="s">
        <v>356</v>
      </c>
      <c r="W9" s="58" t="s">
        <v>283</v>
      </c>
      <c r="X9" s="57">
        <v>1</v>
      </c>
      <c r="Y9" s="46">
        <f>VLOOKUP(W9,'Matríz de Carga'!$C:$D,2,0)*X9</f>
        <v>4460</v>
      </c>
      <c r="Z9" s="58" t="s">
        <v>356</v>
      </c>
      <c r="AA9" s="58" t="s">
        <v>283</v>
      </c>
      <c r="AB9" s="57">
        <v>1</v>
      </c>
      <c r="AC9" s="59">
        <f>VLOOKUP(AA9,'Matríz de Carga'!$C:$D,2,0)*AB9</f>
        <v>4460</v>
      </c>
      <c r="AD9" s="45" t="s">
        <v>356</v>
      </c>
      <c r="AE9" s="58" t="s">
        <v>283</v>
      </c>
      <c r="AF9" s="57">
        <v>1</v>
      </c>
      <c r="AG9" s="59">
        <f>VLOOKUP(AE9,'Matríz de Carga'!$C:$D,2,0)*AF9</f>
        <v>4460</v>
      </c>
      <c r="AH9" s="45" t="s">
        <v>356</v>
      </c>
      <c r="AI9" s="58" t="s">
        <v>283</v>
      </c>
      <c r="AJ9" s="57">
        <v>1</v>
      </c>
      <c r="AK9" s="46">
        <f>VLOOKUP(AI9,'Matríz de Carga'!$C:$D,2,0)*AJ9</f>
        <v>4460</v>
      </c>
    </row>
    <row r="10" spans="2:37">
      <c r="B10" s="45" t="s">
        <v>356</v>
      </c>
      <c r="C10" s="58" t="s">
        <v>283</v>
      </c>
      <c r="D10" s="57">
        <v>1</v>
      </c>
      <c r="E10" s="59">
        <f>VLOOKUP(C10,'Matríz de Carga'!$C:$D,2,0)*D10</f>
        <v>4460</v>
      </c>
      <c r="F10" s="45" t="s">
        <v>93</v>
      </c>
      <c r="G10" s="58" t="s">
        <v>62</v>
      </c>
      <c r="H10" s="57">
        <v>1</v>
      </c>
      <c r="I10" s="59">
        <f>VLOOKUP(G10,'Matríz de Carga'!$C:$D,2,0)*H10</f>
        <v>49520</v>
      </c>
      <c r="J10" s="45" t="s">
        <v>93</v>
      </c>
      <c r="K10" s="58" t="s">
        <v>62</v>
      </c>
      <c r="L10" s="57">
        <v>1</v>
      </c>
      <c r="M10" s="59">
        <f>VLOOKUP(K10,'Matríz de Carga'!$C:$D,2,0)*L10</f>
        <v>49520</v>
      </c>
      <c r="N10" s="45" t="s">
        <v>93</v>
      </c>
      <c r="O10" s="58" t="s">
        <v>62</v>
      </c>
      <c r="P10" s="57">
        <v>1</v>
      </c>
      <c r="Q10" s="59">
        <f>VLOOKUP(O10,'Matríz de Carga'!$C:$D,2,0)*P10</f>
        <v>49520</v>
      </c>
      <c r="R10" s="45" t="s">
        <v>93</v>
      </c>
      <c r="S10" s="58" t="s">
        <v>62</v>
      </c>
      <c r="T10" s="57">
        <v>1</v>
      </c>
      <c r="U10" s="59">
        <f>VLOOKUP(S10,'Matríz de Carga'!$C:$D,2,0)*T10</f>
        <v>49520</v>
      </c>
      <c r="V10" s="45" t="s">
        <v>93</v>
      </c>
      <c r="W10" s="58" t="s">
        <v>62</v>
      </c>
      <c r="X10" s="57">
        <v>1</v>
      </c>
      <c r="Y10" s="46">
        <f>VLOOKUP(W10,'Matríz de Carga'!$C:$D,2,0)*X10</f>
        <v>49520</v>
      </c>
      <c r="Z10" s="58" t="s">
        <v>93</v>
      </c>
      <c r="AA10" s="58" t="s">
        <v>62</v>
      </c>
      <c r="AB10" s="57">
        <v>1</v>
      </c>
      <c r="AC10" s="59">
        <f>VLOOKUP(AA10,'Matríz de Carga'!$C:$D,2,0)*AB10</f>
        <v>49520</v>
      </c>
      <c r="AD10" s="45" t="s">
        <v>93</v>
      </c>
      <c r="AE10" s="58" t="s">
        <v>62</v>
      </c>
      <c r="AF10" s="57">
        <v>1</v>
      </c>
      <c r="AG10" s="59">
        <f>VLOOKUP(AE10,'Matríz de Carga'!$C:$D,2,0)*AF10</f>
        <v>49520</v>
      </c>
      <c r="AH10" s="45" t="s">
        <v>93</v>
      </c>
      <c r="AI10" s="58" t="s">
        <v>62</v>
      </c>
      <c r="AJ10" s="57">
        <v>1</v>
      </c>
      <c r="AK10" s="46">
        <f>VLOOKUP(AI10,'Matríz de Carga'!$C:$D,2,0)*AJ10</f>
        <v>49520</v>
      </c>
    </row>
    <row r="11" spans="2:37">
      <c r="B11" s="45" t="s">
        <v>93</v>
      </c>
      <c r="C11" s="58" t="s">
        <v>62</v>
      </c>
      <c r="D11" s="57">
        <v>1</v>
      </c>
      <c r="E11" s="59">
        <f>VLOOKUP(C11,'Matríz de Carga'!$C:$D,2,0)*D11</f>
        <v>49520</v>
      </c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60</v>
      </c>
      <c r="L11" s="57">
        <v>1</v>
      </c>
      <c r="M11" s="59">
        <f>VLOOKUP(K11,'Matríz de Carga'!$C:$D,2,0)*L11</f>
        <v>32372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5"/>
      <c r="S11" s="58"/>
      <c r="T11" s="57"/>
      <c r="U11" s="59"/>
      <c r="V11" s="45" t="s">
        <v>24</v>
      </c>
      <c r="W11" s="69" t="s">
        <v>60</v>
      </c>
      <c r="X11" s="57">
        <v>1</v>
      </c>
      <c r="Y11" s="46">
        <f>VLOOKUP(W11,'Matríz de Carga'!$C:$D,2,0)*X11</f>
        <v>32372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60</v>
      </c>
      <c r="AJ11" s="57">
        <v>1</v>
      </c>
      <c r="AK11" s="46">
        <f>VLOOKUP(AI11,'Matríz de Carga'!$C:$D,2,0)*AJ11</f>
        <v>32372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298</v>
      </c>
      <c r="X13" s="57">
        <v>1</v>
      </c>
      <c r="Y13" s="46">
        <f>VLOOKUP(W13,'Matríz de Carga'!$C:$D,2,0)*X13</f>
        <v>23752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63</v>
      </c>
      <c r="X14" s="57">
        <v>4</v>
      </c>
      <c r="Y14" s="46">
        <f>VLOOKUP(W14,'Matríz de Carga'!$C:$D,2,0)*X14</f>
        <v>134060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/>
      <c r="W15" s="58"/>
      <c r="X15" s="57"/>
      <c r="Y15" s="46"/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/>
      <c r="W16" s="58"/>
      <c r="X16" s="57"/>
      <c r="Y16" s="46"/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387112.69999999995</v>
      </c>
      <c r="F21" s="190" t="s">
        <v>342</v>
      </c>
      <c r="G21" s="191"/>
      <c r="H21" s="191"/>
      <c r="I21" s="37">
        <f>SUM(I6:I20)</f>
        <v>451045</v>
      </c>
      <c r="J21" s="190" t="s">
        <v>342</v>
      </c>
      <c r="K21" s="191"/>
      <c r="L21" s="191"/>
      <c r="M21" s="37">
        <f>SUM(M6:M20)</f>
        <v>438325.9</v>
      </c>
      <c r="N21" s="190" t="s">
        <v>342</v>
      </c>
      <c r="O21" s="191"/>
      <c r="P21" s="191"/>
      <c r="Q21" s="37">
        <f>SUM(Q6:Q20)</f>
        <v>451045</v>
      </c>
      <c r="R21" s="190" t="s">
        <v>342</v>
      </c>
      <c r="S21" s="191"/>
      <c r="T21" s="191"/>
      <c r="U21" s="37">
        <f>SUM(U6:U20)</f>
        <v>381137.69999999995</v>
      </c>
      <c r="V21" s="190" t="s">
        <v>342</v>
      </c>
      <c r="W21" s="191"/>
      <c r="X21" s="191"/>
      <c r="Y21" s="37">
        <f>SUM(Y6:Y20)</f>
        <v>728085.7</v>
      </c>
      <c r="Z21" s="190" t="s">
        <v>342</v>
      </c>
      <c r="AA21" s="191"/>
      <c r="AB21" s="191"/>
      <c r="AC21" s="37">
        <f>SUM(AC6:AC20)</f>
        <v>381137.69999999995</v>
      </c>
      <c r="AD21" s="190" t="s">
        <v>342</v>
      </c>
      <c r="AE21" s="191"/>
      <c r="AF21" s="191"/>
      <c r="AG21" s="37">
        <f>SUM(AG6:AG20)</f>
        <v>451045</v>
      </c>
      <c r="AH21" s="190" t="s">
        <v>342</v>
      </c>
      <c r="AI21" s="191"/>
      <c r="AJ21" s="191"/>
      <c r="AK21" s="65">
        <f>SUM(AK6:AK20)</f>
        <v>438325.9</v>
      </c>
    </row>
    <row r="22" spans="2:37" ht="15.75" thickBot="1">
      <c r="B22" s="188" t="s">
        <v>343</v>
      </c>
      <c r="C22" s="189"/>
      <c r="D22" s="189"/>
      <c r="E22" s="28">
        <f>E21*1.19</f>
        <v>460664.1129999999</v>
      </c>
      <c r="F22" s="188" t="s">
        <v>343</v>
      </c>
      <c r="G22" s="189"/>
      <c r="H22" s="189"/>
      <c r="I22" s="28">
        <f>I21*1.19</f>
        <v>536743.54999999993</v>
      </c>
      <c r="J22" s="188" t="s">
        <v>343</v>
      </c>
      <c r="K22" s="189"/>
      <c r="L22" s="189"/>
      <c r="M22" s="28">
        <f>M21*1.19</f>
        <v>521607.821</v>
      </c>
      <c r="N22" s="188" t="s">
        <v>343</v>
      </c>
      <c r="O22" s="189"/>
      <c r="P22" s="189"/>
      <c r="Q22" s="28">
        <f>Q21*1.19</f>
        <v>536743.54999999993</v>
      </c>
      <c r="R22" s="188" t="s">
        <v>343</v>
      </c>
      <c r="S22" s="189"/>
      <c r="T22" s="189"/>
      <c r="U22" s="28">
        <f>U21*1.19</f>
        <v>453553.8629999999</v>
      </c>
      <c r="V22" s="188" t="s">
        <v>343</v>
      </c>
      <c r="W22" s="189"/>
      <c r="X22" s="189"/>
      <c r="Y22" s="28">
        <f>Y21*1.19</f>
        <v>866421.98299999989</v>
      </c>
      <c r="Z22" s="188" t="s">
        <v>343</v>
      </c>
      <c r="AA22" s="189"/>
      <c r="AB22" s="189"/>
      <c r="AC22" s="28">
        <f>AC21*1.19</f>
        <v>453553.8629999999</v>
      </c>
      <c r="AD22" s="188" t="s">
        <v>343</v>
      </c>
      <c r="AE22" s="189"/>
      <c r="AF22" s="189"/>
      <c r="AG22" s="28">
        <f>AG21*1.19</f>
        <v>536743.54999999993</v>
      </c>
      <c r="AH22" s="188" t="s">
        <v>343</v>
      </c>
      <c r="AI22" s="189"/>
      <c r="AJ22" s="189"/>
      <c r="AK22" s="29">
        <f>AK21*1.19</f>
        <v>521607.821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7AF2-E054-4E51-A631-CACDDBA25F99}">
  <dimension ref="B1:AK24"/>
  <sheetViews>
    <sheetView showGridLines="0" zoomScale="80" zoomScaleNormal="80" workbookViewId="0">
      <selection activeCell="F37" sqref="F37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358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33" t="s">
        <v>339</v>
      </c>
      <c r="G6" s="50"/>
      <c r="H6" s="56">
        <v>2.1</v>
      </c>
      <c r="I6" s="55">
        <f>H6*'Matríz de Carga'!J5</f>
        <v>260570.1</v>
      </c>
      <c r="J6" s="33" t="s">
        <v>339</v>
      </c>
      <c r="K6" s="50"/>
      <c r="L6" s="56">
        <v>2.4</v>
      </c>
      <c r="M6" s="51">
        <f>L6*'Matríz de Carga'!J5</f>
        <v>297794.39999999997</v>
      </c>
      <c r="N6" s="33" t="s">
        <v>339</v>
      </c>
      <c r="O6" s="50"/>
      <c r="P6" s="56">
        <v>2.1</v>
      </c>
      <c r="Q6" s="51">
        <f>P6*'Matríz de Carga'!J5</f>
        <v>260570.1</v>
      </c>
      <c r="R6" s="33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3.8</v>
      </c>
      <c r="Y6" s="39">
        <f>X6*'Matríz de Carga'!J5</f>
        <v>471507.8</v>
      </c>
      <c r="Z6" s="41" t="s">
        <v>339</v>
      </c>
      <c r="AA6" s="41"/>
      <c r="AB6" s="56">
        <v>1.8</v>
      </c>
      <c r="AC6" s="31">
        <f>AB6*'Matríz de Carga'!J5</f>
        <v>223345.80000000002</v>
      </c>
      <c r="AD6" s="33" t="s">
        <v>339</v>
      </c>
      <c r="AE6" s="50"/>
      <c r="AF6" s="56">
        <v>2.1</v>
      </c>
      <c r="AG6" s="39">
        <f>AF6*'Matríz de Carga'!J5</f>
        <v>260570.1</v>
      </c>
      <c r="AH6" s="33" t="s">
        <v>339</v>
      </c>
      <c r="AI6" s="50"/>
      <c r="AJ6" s="56">
        <v>2.4</v>
      </c>
      <c r="AK6" s="39">
        <f>AJ6*'Matríz de Carga'!J5</f>
        <v>297794.39999999997</v>
      </c>
    </row>
    <row r="7" spans="2:37">
      <c r="B7" s="47" t="s">
        <v>340</v>
      </c>
      <c r="C7" s="60" t="s">
        <v>341</v>
      </c>
      <c r="D7" s="57">
        <v>6</v>
      </c>
      <c r="E7" s="59">
        <f>D7*'Matríz de Carga'!J9</f>
        <v>103704</v>
      </c>
      <c r="F7" s="47" t="s">
        <v>340</v>
      </c>
      <c r="G7" s="60" t="s">
        <v>341</v>
      </c>
      <c r="H7" s="57">
        <f>+D7</f>
        <v>6</v>
      </c>
      <c r="I7" s="59">
        <f>E7</f>
        <v>103704</v>
      </c>
      <c r="J7" s="47" t="s">
        <v>340</v>
      </c>
      <c r="K7" s="60" t="s">
        <v>341</v>
      </c>
      <c r="L7" s="57">
        <f>+H7</f>
        <v>6</v>
      </c>
      <c r="M7" s="59">
        <f>E7</f>
        <v>103704</v>
      </c>
      <c r="N7" s="47" t="s">
        <v>340</v>
      </c>
      <c r="O7" s="60" t="s">
        <v>341</v>
      </c>
      <c r="P7" s="57">
        <f>+L7</f>
        <v>6</v>
      </c>
      <c r="Q7" s="59">
        <f>E7</f>
        <v>103704</v>
      </c>
      <c r="R7" s="47" t="s">
        <v>340</v>
      </c>
      <c r="S7" s="60" t="s">
        <v>341</v>
      </c>
      <c r="T7" s="57">
        <f>+P7</f>
        <v>6</v>
      </c>
      <c r="U7" s="59">
        <f>E7</f>
        <v>103704</v>
      </c>
      <c r="V7" s="45" t="s">
        <v>340</v>
      </c>
      <c r="W7" s="58" t="str">
        <f>S7</f>
        <v>508.00 (0W20)</v>
      </c>
      <c r="X7" s="57">
        <f>+T7</f>
        <v>6</v>
      </c>
      <c r="Y7" s="46">
        <f>E7</f>
        <v>103704</v>
      </c>
      <c r="Z7" s="60" t="s">
        <v>340</v>
      </c>
      <c r="AA7" s="60" t="s">
        <v>341</v>
      </c>
      <c r="AB7" s="57">
        <v>6</v>
      </c>
      <c r="AC7" s="46">
        <f>E7</f>
        <v>103704</v>
      </c>
      <c r="AD7" s="45" t="s">
        <v>340</v>
      </c>
      <c r="AE7" s="58" t="str">
        <f>AA7</f>
        <v>508.00 (0W20)</v>
      </c>
      <c r="AF7" s="57">
        <v>6</v>
      </c>
      <c r="AG7" s="46">
        <f>E7</f>
        <v>103704</v>
      </c>
      <c r="AH7" s="47" t="s">
        <v>340</v>
      </c>
      <c r="AI7" s="60" t="s">
        <v>341</v>
      </c>
      <c r="AJ7" s="57">
        <f>+AF7</f>
        <v>6</v>
      </c>
      <c r="AK7" s="46">
        <f>AC7</f>
        <v>103704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7" t="s">
        <v>160</v>
      </c>
      <c r="G8" s="68" t="s">
        <v>75</v>
      </c>
      <c r="H8" s="57">
        <v>1</v>
      </c>
      <c r="I8" s="59">
        <f>VLOOKUP(G8,'Matríz de Carga'!$C:$D,2,0)*H8</f>
        <v>18107</v>
      </c>
      <c r="J8" s="47" t="s">
        <v>160</v>
      </c>
      <c r="K8" s="68" t="s">
        <v>75</v>
      </c>
      <c r="L8" s="57">
        <v>1</v>
      </c>
      <c r="M8" s="59">
        <f>VLOOKUP(K8,'Matríz de Carga'!$C:$D,2,0)*L8</f>
        <v>18107</v>
      </c>
      <c r="N8" s="47" t="s">
        <v>160</v>
      </c>
      <c r="O8" s="68" t="s">
        <v>75</v>
      </c>
      <c r="P8" s="57">
        <v>1</v>
      </c>
      <c r="Q8" s="59">
        <f>VLOOKUP(O8,'Matríz de Carga'!$C:$D,2,0)*P8</f>
        <v>18107</v>
      </c>
      <c r="R8" s="47" t="s">
        <v>160</v>
      </c>
      <c r="S8" s="68" t="s">
        <v>75</v>
      </c>
      <c r="T8" s="57">
        <v>1</v>
      </c>
      <c r="U8" s="59">
        <f>VLOOKUP(S8,'Matríz de Carga'!$C:$D,2,0)*T8</f>
        <v>18107</v>
      </c>
      <c r="V8" s="45" t="s">
        <v>160</v>
      </c>
      <c r="W8" s="68" t="s">
        <v>75</v>
      </c>
      <c r="X8" s="57">
        <v>1</v>
      </c>
      <c r="Y8" s="46">
        <f>VLOOKUP(W8,'Matríz de Carga'!$C:$D,2,0)*X8</f>
        <v>18107</v>
      </c>
      <c r="Z8" s="60" t="s">
        <v>160</v>
      </c>
      <c r="AA8" s="68" t="s">
        <v>75</v>
      </c>
      <c r="AB8" s="57">
        <v>1</v>
      </c>
      <c r="AC8" s="59">
        <f>VLOOKUP(AA8,'Matríz de Carga'!$C:$D,2,0)*AB8</f>
        <v>18107</v>
      </c>
      <c r="AD8" s="47" t="s">
        <v>160</v>
      </c>
      <c r="AE8" s="68" t="s">
        <v>75</v>
      </c>
      <c r="AF8" s="57">
        <v>1</v>
      </c>
      <c r="AG8" s="59">
        <f>VLOOKUP(AE8,'Matríz de Carga'!$C:$D,2,0)*AF8</f>
        <v>18107</v>
      </c>
      <c r="AH8" s="47" t="s">
        <v>160</v>
      </c>
      <c r="AI8" s="68" t="s">
        <v>75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47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47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47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47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47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60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47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47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45" t="s">
        <v>93</v>
      </c>
      <c r="C10" s="58" t="s">
        <v>62</v>
      </c>
      <c r="D10" s="57">
        <v>1</v>
      </c>
      <c r="E10" s="59">
        <f>VLOOKUP(C10,'Matríz de Carga'!$C:$D,2,0)*D10</f>
        <v>49520</v>
      </c>
      <c r="F10" s="45" t="s">
        <v>93</v>
      </c>
      <c r="G10" s="58" t="s">
        <v>62</v>
      </c>
      <c r="H10" s="57">
        <v>1</v>
      </c>
      <c r="I10" s="59">
        <f>VLOOKUP(G10,'Matríz de Carga'!$C:$D,2,0)*H10</f>
        <v>49520</v>
      </c>
      <c r="J10" s="45" t="s">
        <v>24</v>
      </c>
      <c r="K10" s="69" t="s">
        <v>77</v>
      </c>
      <c r="L10" s="57">
        <v>1</v>
      </c>
      <c r="M10" s="59">
        <f>VLOOKUP(K10,'Matríz de Carga'!$C:$D,2,0)*L10</f>
        <v>35420</v>
      </c>
      <c r="N10" s="45" t="s">
        <v>93</v>
      </c>
      <c r="O10" s="58" t="s">
        <v>62</v>
      </c>
      <c r="P10" s="57">
        <v>1</v>
      </c>
      <c r="Q10" s="59">
        <f>VLOOKUP(O10,'Matríz de Carga'!$C:$D,2,0)*P10</f>
        <v>49520</v>
      </c>
      <c r="R10" s="45" t="s">
        <v>93</v>
      </c>
      <c r="S10" s="58" t="s">
        <v>62</v>
      </c>
      <c r="T10" s="57">
        <v>1</v>
      </c>
      <c r="U10" s="59">
        <f>VLOOKUP(S10,'Matríz de Carga'!$C:$D,2,0)*T10</f>
        <v>49520</v>
      </c>
      <c r="V10" s="45" t="s">
        <v>24</v>
      </c>
      <c r="W10" s="69" t="s">
        <v>77</v>
      </c>
      <c r="X10" s="57">
        <v>1</v>
      </c>
      <c r="Y10" s="46">
        <f>VLOOKUP(W10,'Matríz de Carga'!$C:$D,2,0)*X10</f>
        <v>35420</v>
      </c>
      <c r="Z10" s="58" t="s">
        <v>93</v>
      </c>
      <c r="AA10" s="58" t="s">
        <v>62</v>
      </c>
      <c r="AB10" s="57">
        <v>1</v>
      </c>
      <c r="AC10" s="59">
        <f>VLOOKUP(AA10,'Matríz de Carga'!$C:$D,2,0)*AB10</f>
        <v>49520</v>
      </c>
      <c r="AD10" s="45" t="s">
        <v>93</v>
      </c>
      <c r="AE10" s="58" t="s">
        <v>62</v>
      </c>
      <c r="AF10" s="80">
        <v>1</v>
      </c>
      <c r="AG10" s="59">
        <f>VLOOKUP(AE10,'Matríz de Carga'!$C:$D,2,0)*AF10</f>
        <v>49520</v>
      </c>
      <c r="AH10" s="45" t="s">
        <v>24</v>
      </c>
      <c r="AI10" s="69" t="s">
        <v>77</v>
      </c>
      <c r="AJ10" s="57">
        <v>1</v>
      </c>
      <c r="AK10" s="46">
        <f>VLOOKUP(AI10,'Matríz de Carga'!$C:$D,2,0)*AJ10</f>
        <v>35420</v>
      </c>
    </row>
    <row r="11" spans="2:37">
      <c r="B11" s="96" t="s">
        <v>390</v>
      </c>
      <c r="C11" s="97" t="s">
        <v>377</v>
      </c>
      <c r="D11" s="98">
        <v>3</v>
      </c>
      <c r="E11" s="59">
        <f>VLOOKUP(C11,'Matríz de Carga'!$C:$D,2,0)*D11</f>
        <v>8370</v>
      </c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93</v>
      </c>
      <c r="K11" s="58" t="s">
        <v>62</v>
      </c>
      <c r="L11" s="57">
        <v>1</v>
      </c>
      <c r="M11" s="59">
        <f>VLOOKUP(K11,'Matríz de Carga'!$C:$D,2,0)*L11</f>
        <v>49520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96" t="s">
        <v>390</v>
      </c>
      <c r="S11" s="97" t="s">
        <v>377</v>
      </c>
      <c r="T11" s="98">
        <v>3</v>
      </c>
      <c r="U11" s="59">
        <f>VLOOKUP(S11,'Matríz de Carga'!$C:$D,2,0)*T11</f>
        <v>8370</v>
      </c>
      <c r="V11" s="47" t="s">
        <v>348</v>
      </c>
      <c r="W11" s="58" t="s">
        <v>62</v>
      </c>
      <c r="X11" s="80">
        <v>1</v>
      </c>
      <c r="Y11" s="46">
        <f>VLOOKUP(W11,'Matríz de Carga'!$C:$D,2,0)*X11</f>
        <v>49520</v>
      </c>
      <c r="Z11" s="96" t="s">
        <v>390</v>
      </c>
      <c r="AA11" s="97" t="s">
        <v>377</v>
      </c>
      <c r="AB11" s="98">
        <v>3</v>
      </c>
      <c r="AC11" s="59">
        <f>VLOOKUP(AA11,'Matríz de Carga'!$C:$D,2,0)*AB11</f>
        <v>8370</v>
      </c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93</v>
      </c>
      <c r="AI11" s="58" t="s">
        <v>62</v>
      </c>
      <c r="AJ11" s="57">
        <v>1</v>
      </c>
      <c r="AK11" s="46">
        <f>VLOOKUP(AI11,'Matríz de Carga'!$C:$D,2,0)*AJ11</f>
        <v>49520</v>
      </c>
    </row>
    <row r="12" spans="2:37">
      <c r="B12" s="47"/>
      <c r="C12" s="60"/>
      <c r="D12" s="57"/>
      <c r="E12" s="59"/>
      <c r="F12" s="96" t="s">
        <v>390</v>
      </c>
      <c r="G12" s="97" t="s">
        <v>377</v>
      </c>
      <c r="H12" s="98">
        <v>3</v>
      </c>
      <c r="I12" s="59">
        <f>VLOOKUP(G12,'Matríz de Carga'!$C:$D,2,0)*H12</f>
        <v>8370</v>
      </c>
      <c r="J12" s="47" t="s">
        <v>320</v>
      </c>
      <c r="K12" s="60" t="s">
        <v>48</v>
      </c>
      <c r="L12" s="57">
        <v>1</v>
      </c>
      <c r="M12" s="59">
        <f>VLOOKUP(K12,'Matríz de Carga'!$C:$D,2,0)*L12</f>
        <v>88627</v>
      </c>
      <c r="N12" s="96" t="s">
        <v>390</v>
      </c>
      <c r="O12" s="97" t="s">
        <v>377</v>
      </c>
      <c r="P12" s="98">
        <v>3</v>
      </c>
      <c r="Q12" s="59">
        <f>VLOOKUP(O12,'Matríz de Carga'!$C:$D,2,0)*P12</f>
        <v>8370</v>
      </c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96" t="s">
        <v>390</v>
      </c>
      <c r="AE12" s="97" t="s">
        <v>377</v>
      </c>
      <c r="AF12" s="98">
        <v>3</v>
      </c>
      <c r="AG12" s="59">
        <f>VLOOKUP(AE12,'Matríz de Carga'!$C:$D,2,0)*AF12</f>
        <v>8370</v>
      </c>
      <c r="AH12" s="47" t="s">
        <v>320</v>
      </c>
      <c r="AI12" s="60" t="s">
        <v>48</v>
      </c>
      <c r="AJ12" s="57">
        <v>1</v>
      </c>
      <c r="AK12" s="46">
        <f>VLOOKUP(AI12,'Matríz de Carga'!$C:$D,2,0)*AJ12</f>
        <v>88627</v>
      </c>
    </row>
    <row r="13" spans="2:37">
      <c r="B13" s="47"/>
      <c r="C13" s="60"/>
      <c r="D13" s="57"/>
      <c r="E13" s="59"/>
      <c r="F13" s="45"/>
      <c r="G13" s="58"/>
      <c r="H13" s="57"/>
      <c r="I13" s="59"/>
      <c r="J13" s="47" t="s">
        <v>389</v>
      </c>
      <c r="K13" s="60" t="s">
        <v>379</v>
      </c>
      <c r="L13" s="57">
        <v>1</v>
      </c>
      <c r="M13" s="59">
        <f>VLOOKUP(K13,'Matríz de Carga'!$C:$D,2,0)*L13</f>
        <v>8436</v>
      </c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80</v>
      </c>
      <c r="X13" s="57">
        <v>1</v>
      </c>
      <c r="Y13" s="46">
        <f>VLOOKUP(W13,'Matríz de Carga'!$C:$D,2,0)*X13</f>
        <v>37157</v>
      </c>
      <c r="Z13" s="60"/>
      <c r="AA13" s="60"/>
      <c r="AB13" s="60"/>
      <c r="AC13" s="46"/>
      <c r="AD13" s="45"/>
      <c r="AE13" s="58"/>
      <c r="AF13" s="57"/>
      <c r="AG13" s="46"/>
      <c r="AH13" s="47" t="s">
        <v>389</v>
      </c>
      <c r="AI13" s="60" t="s">
        <v>379</v>
      </c>
      <c r="AJ13" s="57">
        <v>1</v>
      </c>
      <c r="AK13" s="46">
        <f>VLOOKUP(AI13,'Matríz de Carga'!$C:$D,2,0)*AJ13</f>
        <v>8436</v>
      </c>
    </row>
    <row r="14" spans="2:37">
      <c r="B14" s="47"/>
      <c r="C14" s="60"/>
      <c r="D14" s="57"/>
      <c r="E14" s="59"/>
      <c r="F14" s="45"/>
      <c r="G14" s="58"/>
      <c r="H14" s="57"/>
      <c r="I14" s="59"/>
      <c r="J14" s="47" t="s">
        <v>389</v>
      </c>
      <c r="K14" s="60" t="s">
        <v>329</v>
      </c>
      <c r="L14" s="57">
        <v>1</v>
      </c>
      <c r="M14" s="59">
        <f>VLOOKUP(K14,'Matríz de Carga'!$C:$D,2,0)*L14</f>
        <v>8676</v>
      </c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309</v>
      </c>
      <c r="X14" s="57">
        <v>4</v>
      </c>
      <c r="Y14" s="46">
        <f>VLOOKUP(W14,'Matríz de Carga'!$C:$D,2,0)*X14</f>
        <v>122348</v>
      </c>
      <c r="Z14" s="60"/>
      <c r="AA14" s="60"/>
      <c r="AB14" s="60"/>
      <c r="AC14" s="46"/>
      <c r="AD14" s="45"/>
      <c r="AE14" s="58"/>
      <c r="AF14" s="57"/>
      <c r="AG14" s="46"/>
      <c r="AH14" s="47" t="s">
        <v>389</v>
      </c>
      <c r="AI14" s="60" t="s">
        <v>329</v>
      </c>
      <c r="AJ14" s="57">
        <v>1</v>
      </c>
      <c r="AK14" s="46">
        <f>VLOOKUP(AI14,'Matríz de Carga'!$C:$D,2,0)*AJ14</f>
        <v>8676</v>
      </c>
    </row>
    <row r="15" spans="2:37">
      <c r="B15" s="47"/>
      <c r="C15" s="60"/>
      <c r="D15" s="57"/>
      <c r="E15" s="59"/>
      <c r="F15" s="45"/>
      <c r="G15" s="58"/>
      <c r="H15" s="58"/>
      <c r="I15" s="59"/>
      <c r="J15" s="96" t="s">
        <v>390</v>
      </c>
      <c r="K15" s="97" t="s">
        <v>377</v>
      </c>
      <c r="L15" s="98">
        <v>3</v>
      </c>
      <c r="M15" s="59">
        <f>VLOOKUP(K15,'Matríz de Carga'!$C:$D,2,0)*L15</f>
        <v>8370</v>
      </c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58" t="s">
        <v>82</v>
      </c>
      <c r="X15" s="57">
        <v>6</v>
      </c>
      <c r="Y15" s="46">
        <f>VLOOKUP(W15,'Matríz de Carga'!$C:$D,2,0)*X15</f>
        <v>245988</v>
      </c>
      <c r="Z15" s="60"/>
      <c r="AA15" s="60"/>
      <c r="AB15" s="60"/>
      <c r="AC15" s="46"/>
      <c r="AD15" s="45"/>
      <c r="AE15" s="58"/>
      <c r="AF15" s="58"/>
      <c r="AG15" s="46"/>
      <c r="AH15" s="96" t="s">
        <v>390</v>
      </c>
      <c r="AI15" s="97" t="s">
        <v>377</v>
      </c>
      <c r="AJ15" s="98">
        <v>3</v>
      </c>
      <c r="AK15" s="46">
        <f>VLOOKUP(AI15,'Matríz de Carga'!$C:$D,2,0)*AJ15</f>
        <v>8370</v>
      </c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330</v>
      </c>
      <c r="W16" s="58" t="s">
        <v>332</v>
      </c>
      <c r="X16" s="57">
        <v>1</v>
      </c>
      <c r="Y16" s="46">
        <f>VLOOKUP(W16,'Matríz de Carga'!$C:$D,2,0)*X16</f>
        <v>1908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7" t="s">
        <v>320</v>
      </c>
      <c r="W17" s="60" t="s">
        <v>48</v>
      </c>
      <c r="X17" s="57">
        <v>1</v>
      </c>
      <c r="Y17" s="46">
        <f>VLOOKUP(W17,'Matríz de Carga'!$C:$D,2,0)*X17</f>
        <v>88627</v>
      </c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7" t="s">
        <v>356</v>
      </c>
      <c r="W18" s="60" t="s">
        <v>381</v>
      </c>
      <c r="X18" s="57">
        <v>1</v>
      </c>
      <c r="Y18" s="46">
        <f>VLOOKUP(W18,'Matríz de Carga'!$C:$D,2,0)*X18</f>
        <v>4831</v>
      </c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7" t="s">
        <v>389</v>
      </c>
      <c r="W19" s="60" t="s">
        <v>379</v>
      </c>
      <c r="X19" s="57">
        <v>1</v>
      </c>
      <c r="Y19" s="46">
        <f>VLOOKUP(W19,'Matríz de Carga'!$C:$D,2,0)*X19</f>
        <v>8436</v>
      </c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>
      <c r="B20" s="47"/>
      <c r="C20" s="60"/>
      <c r="D20" s="60"/>
      <c r="E20" s="59"/>
      <c r="F20" s="45"/>
      <c r="G20" s="58"/>
      <c r="H20" s="58"/>
      <c r="I20" s="59"/>
      <c r="J20" s="45"/>
      <c r="K20" s="58"/>
      <c r="L20" s="58"/>
      <c r="M20" s="59"/>
      <c r="N20" s="45"/>
      <c r="O20" s="58"/>
      <c r="P20" s="58"/>
      <c r="Q20" s="59"/>
      <c r="R20" s="47"/>
      <c r="S20" s="60"/>
      <c r="T20" s="60"/>
      <c r="U20" s="59"/>
      <c r="V20" s="47" t="s">
        <v>389</v>
      </c>
      <c r="W20" s="60" t="s">
        <v>329</v>
      </c>
      <c r="X20" s="57">
        <v>1</v>
      </c>
      <c r="Y20" s="46">
        <f>VLOOKUP(W20,'Matríz de Carga'!$C:$D,2,0)*X20</f>
        <v>8676</v>
      </c>
      <c r="Z20" s="60"/>
      <c r="AA20" s="60"/>
      <c r="AB20" s="60"/>
      <c r="AC20" s="46"/>
      <c r="AD20" s="45"/>
      <c r="AE20" s="58"/>
      <c r="AF20" s="58"/>
      <c r="AG20" s="46"/>
      <c r="AH20" s="45"/>
      <c r="AI20" s="58"/>
      <c r="AJ20" s="58"/>
      <c r="AK20" s="43"/>
    </row>
    <row r="21" spans="2:37">
      <c r="B21" s="47"/>
      <c r="C21" s="60"/>
      <c r="D21" s="60"/>
      <c r="E21" s="59"/>
      <c r="F21" s="45"/>
      <c r="G21" s="58"/>
      <c r="H21" s="58"/>
      <c r="I21" s="59"/>
      <c r="J21" s="45"/>
      <c r="K21" s="58"/>
      <c r="L21" s="58"/>
      <c r="M21" s="59"/>
      <c r="N21" s="45"/>
      <c r="O21" s="58"/>
      <c r="P21" s="58"/>
      <c r="Q21" s="59"/>
      <c r="R21" s="47"/>
      <c r="S21" s="60"/>
      <c r="T21" s="60"/>
      <c r="U21" s="59"/>
      <c r="V21" s="96" t="s">
        <v>390</v>
      </c>
      <c r="W21" s="97" t="s">
        <v>377</v>
      </c>
      <c r="X21" s="98">
        <v>3</v>
      </c>
      <c r="Y21" s="46">
        <f>VLOOKUP(W21,'Matríz de Carga'!$C:$D,2,0)*X21</f>
        <v>8370</v>
      </c>
      <c r="Z21" s="60"/>
      <c r="AA21" s="60"/>
      <c r="AB21" s="60"/>
      <c r="AC21" s="46"/>
      <c r="AD21" s="45"/>
      <c r="AE21" s="58"/>
      <c r="AF21" s="58"/>
      <c r="AG21" s="46"/>
      <c r="AH21" s="45"/>
      <c r="AI21" s="58"/>
      <c r="AJ21" s="58"/>
      <c r="AK21" s="43"/>
    </row>
    <row r="22" spans="2:37" ht="15.75" thickBot="1">
      <c r="B22" s="38" t="s">
        <v>280</v>
      </c>
      <c r="C22" s="35"/>
      <c r="D22" s="35"/>
      <c r="E22" s="37">
        <f>'Matríz de Carga'!J13</f>
        <v>30000</v>
      </c>
      <c r="F22" s="38" t="s">
        <v>280</v>
      </c>
      <c r="G22" s="61"/>
      <c r="H22" s="61"/>
      <c r="I22" s="37">
        <f>'Matríz de Carga'!J13</f>
        <v>30000</v>
      </c>
      <c r="J22" s="38" t="s">
        <v>280</v>
      </c>
      <c r="K22" s="61"/>
      <c r="L22" s="61"/>
      <c r="M22" s="37">
        <f>'Matríz de Carga'!J13</f>
        <v>30000</v>
      </c>
      <c r="N22" s="38" t="s">
        <v>280</v>
      </c>
      <c r="O22" s="61"/>
      <c r="P22" s="61"/>
      <c r="Q22" s="37">
        <f>'Matríz de Carga'!J13</f>
        <v>30000</v>
      </c>
      <c r="R22" s="38" t="s">
        <v>280</v>
      </c>
      <c r="S22" s="35"/>
      <c r="T22" s="35"/>
      <c r="U22" s="37">
        <f>'Matríz de Carga'!J13</f>
        <v>30000</v>
      </c>
      <c r="V22" s="38" t="s">
        <v>280</v>
      </c>
      <c r="W22" s="61"/>
      <c r="X22" s="61"/>
      <c r="Y22" s="36">
        <f>'Matríz de Carga'!J13</f>
        <v>30000</v>
      </c>
      <c r="Z22" s="35" t="s">
        <v>280</v>
      </c>
      <c r="AA22" s="35"/>
      <c r="AB22" s="35"/>
      <c r="AC22" s="36">
        <f>'Matríz de Carga'!J13</f>
        <v>30000</v>
      </c>
      <c r="AD22" s="38" t="s">
        <v>280</v>
      </c>
      <c r="AE22" s="61"/>
      <c r="AF22" s="61"/>
      <c r="AG22" s="36">
        <f>'Matríz de Carga'!J13</f>
        <v>30000</v>
      </c>
      <c r="AH22" s="38" t="s">
        <v>280</v>
      </c>
      <c r="AI22" s="61"/>
      <c r="AJ22" s="61"/>
      <c r="AK22" s="36">
        <f>'Matríz de Carga'!J13</f>
        <v>30000</v>
      </c>
    </row>
    <row r="23" spans="2:37" ht="15.75" thickBot="1">
      <c r="B23" s="190" t="s">
        <v>342</v>
      </c>
      <c r="C23" s="191"/>
      <c r="D23" s="191"/>
      <c r="E23" s="37">
        <f>SUM(E6:E22)</f>
        <v>445934.80000000005</v>
      </c>
      <c r="F23" s="190" t="s">
        <v>342</v>
      </c>
      <c r="G23" s="191"/>
      <c r="H23" s="191"/>
      <c r="I23" s="37">
        <f>SUM(I6:I22)</f>
        <v>515842.1</v>
      </c>
      <c r="J23" s="190" t="s">
        <v>342</v>
      </c>
      <c r="K23" s="191"/>
      <c r="L23" s="191"/>
      <c r="M23" s="37">
        <f>SUM(M6:M22)</f>
        <v>661542.39999999991</v>
      </c>
      <c r="N23" s="190" t="s">
        <v>342</v>
      </c>
      <c r="O23" s="191"/>
      <c r="P23" s="191"/>
      <c r="Q23" s="37">
        <f>SUM(Q6:Q22)</f>
        <v>515842.1</v>
      </c>
      <c r="R23" s="190" t="s">
        <v>342</v>
      </c>
      <c r="S23" s="191"/>
      <c r="T23" s="191"/>
      <c r="U23" s="37">
        <f>SUM(U6:U22)</f>
        <v>445934.80000000005</v>
      </c>
      <c r="V23" s="190" t="s">
        <v>342</v>
      </c>
      <c r="W23" s="191"/>
      <c r="X23" s="191"/>
      <c r="Y23" s="37">
        <f>SUM(Y6:Y22)</f>
        <v>1280170.8</v>
      </c>
      <c r="Z23" s="190" t="s">
        <v>342</v>
      </c>
      <c r="AA23" s="191"/>
      <c r="AB23" s="191"/>
      <c r="AC23" s="37">
        <f>SUM(AC6:AC22)</f>
        <v>445934.80000000005</v>
      </c>
      <c r="AD23" s="190" t="s">
        <v>342</v>
      </c>
      <c r="AE23" s="191"/>
      <c r="AF23" s="191"/>
      <c r="AG23" s="37">
        <f>SUM(AG6:AG22)</f>
        <v>515842.1</v>
      </c>
      <c r="AH23" s="190" t="s">
        <v>342</v>
      </c>
      <c r="AI23" s="191"/>
      <c r="AJ23" s="191"/>
      <c r="AK23" s="65">
        <f>SUM(AK6:AK22)</f>
        <v>661542.39999999991</v>
      </c>
    </row>
    <row r="24" spans="2:37" ht="15.75" thickBot="1">
      <c r="B24" s="188" t="s">
        <v>343</v>
      </c>
      <c r="C24" s="189"/>
      <c r="D24" s="189"/>
      <c r="E24" s="28">
        <f>E23*1.19</f>
        <v>530662.41200000001</v>
      </c>
      <c r="F24" s="188" t="s">
        <v>343</v>
      </c>
      <c r="G24" s="189"/>
      <c r="H24" s="189"/>
      <c r="I24" s="28">
        <f>I23*1.19</f>
        <v>613852.09899999993</v>
      </c>
      <c r="J24" s="188" t="s">
        <v>343</v>
      </c>
      <c r="K24" s="189"/>
      <c r="L24" s="189"/>
      <c r="M24" s="28">
        <f>M23*1.19</f>
        <v>787235.45599999989</v>
      </c>
      <c r="N24" s="188" t="s">
        <v>343</v>
      </c>
      <c r="O24" s="189"/>
      <c r="P24" s="189"/>
      <c r="Q24" s="28">
        <f>Q23*1.19</f>
        <v>613852.09899999993</v>
      </c>
      <c r="R24" s="188" t="s">
        <v>343</v>
      </c>
      <c r="S24" s="189"/>
      <c r="T24" s="189"/>
      <c r="U24" s="28">
        <f>U23*1.19</f>
        <v>530662.41200000001</v>
      </c>
      <c r="V24" s="188" t="s">
        <v>343</v>
      </c>
      <c r="W24" s="189"/>
      <c r="X24" s="189"/>
      <c r="Y24" s="28">
        <f>Y23*1.19</f>
        <v>1523403.2520000001</v>
      </c>
      <c r="Z24" s="188" t="s">
        <v>343</v>
      </c>
      <c r="AA24" s="189"/>
      <c r="AB24" s="189"/>
      <c r="AC24" s="28">
        <f>AC23*1.19</f>
        <v>530662.41200000001</v>
      </c>
      <c r="AD24" s="188" t="s">
        <v>343</v>
      </c>
      <c r="AE24" s="189"/>
      <c r="AF24" s="189"/>
      <c r="AG24" s="28">
        <f>AG23*1.19</f>
        <v>613852.09899999993</v>
      </c>
      <c r="AH24" s="188" t="s">
        <v>343</v>
      </c>
      <c r="AI24" s="189"/>
      <c r="AJ24" s="189"/>
      <c r="AK24" s="29">
        <f>AK23*1.19</f>
        <v>787235.45599999989</v>
      </c>
    </row>
  </sheetData>
  <sheetProtection selectLockedCells="1"/>
  <mergeCells count="35">
    <mergeCell ref="AH24:AJ24"/>
    <mergeCell ref="AD23:AF23"/>
    <mergeCell ref="AH23:AJ23"/>
    <mergeCell ref="B24:D24"/>
    <mergeCell ref="F24:H24"/>
    <mergeCell ref="J24:L24"/>
    <mergeCell ref="N24:P24"/>
    <mergeCell ref="R24:T24"/>
    <mergeCell ref="V24:X24"/>
    <mergeCell ref="Z24:AB24"/>
    <mergeCell ref="AD24:AF24"/>
    <mergeCell ref="Z3:AC4"/>
    <mergeCell ref="AD3:AG4"/>
    <mergeCell ref="AH3:AK4"/>
    <mergeCell ref="B23:D23"/>
    <mergeCell ref="F23:H23"/>
    <mergeCell ref="J23:L23"/>
    <mergeCell ref="N23:P23"/>
    <mergeCell ref="R23:T23"/>
    <mergeCell ref="V23:X23"/>
    <mergeCell ref="Z23:AB23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K22"/>
  <sheetViews>
    <sheetView showGridLines="0" zoomScale="80" zoomScaleNormal="80" workbookViewId="0">
      <selection activeCell="X17" sqref="X17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357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33" t="s">
        <v>339</v>
      </c>
      <c r="G6" s="50"/>
      <c r="H6" s="56">
        <v>2.1</v>
      </c>
      <c r="I6" s="55">
        <f>H6*'Matríz de Carga'!J5</f>
        <v>260570.1</v>
      </c>
      <c r="J6" s="33" t="s">
        <v>339</v>
      </c>
      <c r="K6" s="50"/>
      <c r="L6" s="56">
        <v>2</v>
      </c>
      <c r="M6" s="51">
        <f>L6*'Matríz de Carga'!J5</f>
        <v>248162</v>
      </c>
      <c r="N6" s="33" t="s">
        <v>339</v>
      </c>
      <c r="O6" s="50"/>
      <c r="P6" s="56">
        <v>2.1</v>
      </c>
      <c r="Q6" s="51">
        <f>P6*'Matríz de Carga'!J5</f>
        <v>260570.1</v>
      </c>
      <c r="R6" s="40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4.0999999999999996</v>
      </c>
      <c r="Y6" s="39">
        <f>X6*'Matríz de Carga'!J5</f>
        <v>508732.1</v>
      </c>
      <c r="Z6" s="41" t="s">
        <v>339</v>
      </c>
      <c r="AA6" s="41"/>
      <c r="AB6" s="56">
        <v>1.8</v>
      </c>
      <c r="AC6" s="31">
        <f>AB6*'Matríz de Carga'!J5</f>
        <v>223345.80000000002</v>
      </c>
      <c r="AD6" s="33" t="s">
        <v>339</v>
      </c>
      <c r="AE6" s="50"/>
      <c r="AF6" s="56">
        <v>2.1</v>
      </c>
      <c r="AG6" s="39">
        <f>AF6*'Matríz de Carga'!J5</f>
        <v>260570.1</v>
      </c>
      <c r="AH6" s="33" t="s">
        <v>339</v>
      </c>
      <c r="AI6" s="50"/>
      <c r="AJ6" s="56">
        <v>2</v>
      </c>
      <c r="AK6" s="39">
        <f>AJ6*'Matríz de Carga'!J5</f>
        <v>248162</v>
      </c>
    </row>
    <row r="7" spans="2:37">
      <c r="B7" s="47" t="s">
        <v>340</v>
      </c>
      <c r="C7" s="60" t="s">
        <v>341</v>
      </c>
      <c r="D7" s="57">
        <v>4</v>
      </c>
      <c r="E7" s="59">
        <f>D7*'Matríz de Carga'!J9</f>
        <v>69136</v>
      </c>
      <c r="F7" s="47" t="s">
        <v>340</v>
      </c>
      <c r="G7" s="60" t="s">
        <v>341</v>
      </c>
      <c r="H7" s="57">
        <v>4</v>
      </c>
      <c r="I7" s="59">
        <f>E7</f>
        <v>69136</v>
      </c>
      <c r="J7" s="47" t="s">
        <v>340</v>
      </c>
      <c r="K7" s="60" t="s">
        <v>341</v>
      </c>
      <c r="L7" s="57">
        <v>4</v>
      </c>
      <c r="M7" s="59">
        <f>E7</f>
        <v>69136</v>
      </c>
      <c r="N7" s="47" t="s">
        <v>340</v>
      </c>
      <c r="O7" s="60" t="s">
        <v>341</v>
      </c>
      <c r="P7" s="57">
        <v>4</v>
      </c>
      <c r="Q7" s="59">
        <f>E7</f>
        <v>69136</v>
      </c>
      <c r="R7" s="47" t="s">
        <v>340</v>
      </c>
      <c r="S7" s="60" t="s">
        <v>341</v>
      </c>
      <c r="T7" s="57">
        <v>4</v>
      </c>
      <c r="U7" s="59">
        <f>E7</f>
        <v>69136</v>
      </c>
      <c r="V7" s="47" t="s">
        <v>340</v>
      </c>
      <c r="W7" s="60" t="s">
        <v>341</v>
      </c>
      <c r="X7" s="57">
        <v>4</v>
      </c>
      <c r="Y7" s="46">
        <f>E7</f>
        <v>69136</v>
      </c>
      <c r="Z7" s="60" t="s">
        <v>340</v>
      </c>
      <c r="AA7" s="60" t="s">
        <v>341</v>
      </c>
      <c r="AB7" s="57">
        <v>4</v>
      </c>
      <c r="AC7" s="46">
        <f>E7</f>
        <v>69136</v>
      </c>
      <c r="AD7" s="47" t="s">
        <v>340</v>
      </c>
      <c r="AE7" s="60" t="s">
        <v>341</v>
      </c>
      <c r="AF7" s="57">
        <v>4</v>
      </c>
      <c r="AG7" s="46">
        <f>E7</f>
        <v>69136</v>
      </c>
      <c r="AH7" s="47" t="s">
        <v>340</v>
      </c>
      <c r="AI7" s="60" t="s">
        <v>341</v>
      </c>
      <c r="AJ7" s="57">
        <v>4</v>
      </c>
      <c r="AK7" s="46">
        <f>E7</f>
        <v>69136</v>
      </c>
    </row>
    <row r="8" spans="2:37">
      <c r="B8" s="47" t="s">
        <v>160</v>
      </c>
      <c r="C8" s="68" t="s">
        <v>271</v>
      </c>
      <c r="D8" s="57">
        <v>1</v>
      </c>
      <c r="E8" s="59">
        <f>VLOOKUP(C8,'Matríz de Carga'!$C:$D,2,0)*D8</f>
        <v>17084</v>
      </c>
      <c r="F8" s="47" t="s">
        <v>160</v>
      </c>
      <c r="G8" s="68" t="s">
        <v>271</v>
      </c>
      <c r="H8" s="57">
        <v>1</v>
      </c>
      <c r="I8" s="59">
        <f>VLOOKUP(G8,'Matríz de Carga'!$C:$D,2,0)*H8</f>
        <v>17084</v>
      </c>
      <c r="J8" s="47" t="s">
        <v>160</v>
      </c>
      <c r="K8" s="68" t="s">
        <v>271</v>
      </c>
      <c r="L8" s="57">
        <v>1</v>
      </c>
      <c r="M8" s="59">
        <f>VLOOKUP(K8,'Matríz de Carga'!$C:$D,2,0)*L8</f>
        <v>17084</v>
      </c>
      <c r="N8" s="47" t="s">
        <v>160</v>
      </c>
      <c r="O8" s="68" t="s">
        <v>271</v>
      </c>
      <c r="P8" s="57">
        <v>1</v>
      </c>
      <c r="Q8" s="59">
        <f>VLOOKUP(O8,'Matríz de Carga'!$C:$D,2,0)*P8</f>
        <v>17084</v>
      </c>
      <c r="R8" s="47" t="s">
        <v>160</v>
      </c>
      <c r="S8" s="68" t="s">
        <v>271</v>
      </c>
      <c r="T8" s="57">
        <v>1</v>
      </c>
      <c r="U8" s="59">
        <f>VLOOKUP(S8,'Matríz de Carga'!$C:$D,2,0)*T8</f>
        <v>17084</v>
      </c>
      <c r="V8" s="47" t="s">
        <v>160</v>
      </c>
      <c r="W8" s="68" t="s">
        <v>271</v>
      </c>
      <c r="X8" s="57">
        <v>1</v>
      </c>
      <c r="Y8" s="46">
        <f>VLOOKUP(W8,'Matríz de Carga'!$C:$D,2,0)*X8</f>
        <v>17084</v>
      </c>
      <c r="Z8" s="60" t="s">
        <v>160</v>
      </c>
      <c r="AA8" s="68" t="s">
        <v>271</v>
      </c>
      <c r="AB8" s="57">
        <v>1</v>
      </c>
      <c r="AC8" s="59">
        <f>VLOOKUP(AA8,'Matríz de Carga'!$C:$D,2,0)*AB8</f>
        <v>17084</v>
      </c>
      <c r="AD8" s="47" t="s">
        <v>160</v>
      </c>
      <c r="AE8" s="68" t="s">
        <v>271</v>
      </c>
      <c r="AF8" s="57">
        <v>1</v>
      </c>
      <c r="AG8" s="59">
        <f>VLOOKUP(AE8,'Matríz de Carga'!$C:$D,2,0)*AF8</f>
        <v>17084</v>
      </c>
      <c r="AH8" s="47" t="s">
        <v>160</v>
      </c>
      <c r="AI8" s="68" t="s">
        <v>271</v>
      </c>
      <c r="AJ8" s="57">
        <v>1</v>
      </c>
      <c r="AK8" s="46">
        <f>VLOOKUP(AI8,'Matríz de Carga'!$C:$D,2,0)*AJ8</f>
        <v>17084</v>
      </c>
    </row>
    <row r="9" spans="2:37">
      <c r="B9" s="47" t="s">
        <v>281</v>
      </c>
      <c r="C9" s="68" t="s">
        <v>282</v>
      </c>
      <c r="D9" s="57">
        <v>1</v>
      </c>
      <c r="E9" s="59">
        <f>VLOOKUP(C9,'Matríz de Carga'!$C:$D,2,0)*D9</f>
        <v>5975</v>
      </c>
      <c r="F9" s="47" t="s">
        <v>281</v>
      </c>
      <c r="G9" s="68" t="s">
        <v>282</v>
      </c>
      <c r="H9" s="57">
        <v>1</v>
      </c>
      <c r="I9" s="59">
        <f>VLOOKUP(G9,'Matríz de Carga'!$C:$D,2,0)*H9</f>
        <v>5975</v>
      </c>
      <c r="J9" s="47" t="s">
        <v>281</v>
      </c>
      <c r="K9" s="68" t="s">
        <v>282</v>
      </c>
      <c r="L9" s="57">
        <v>1</v>
      </c>
      <c r="M9" s="59">
        <f>VLOOKUP(K9,'Matríz de Carga'!$C:$D,2,0)*L9</f>
        <v>5975</v>
      </c>
      <c r="N9" s="47" t="s">
        <v>281</v>
      </c>
      <c r="O9" s="68" t="s">
        <v>282</v>
      </c>
      <c r="P9" s="57">
        <v>1</v>
      </c>
      <c r="Q9" s="59">
        <f>VLOOKUP(O9,'Matríz de Carga'!$C:$D,2,0)*P9</f>
        <v>5975</v>
      </c>
      <c r="R9" s="47" t="s">
        <v>281</v>
      </c>
      <c r="S9" s="68" t="s">
        <v>282</v>
      </c>
      <c r="T9" s="57">
        <v>1</v>
      </c>
      <c r="U9" s="59">
        <f>VLOOKUP(S9,'Matríz de Carga'!$C:$D,2,0)*T9</f>
        <v>5975</v>
      </c>
      <c r="V9" s="47" t="s">
        <v>281</v>
      </c>
      <c r="W9" s="68" t="s">
        <v>282</v>
      </c>
      <c r="X9" s="57">
        <v>1</v>
      </c>
      <c r="Y9" s="46">
        <f>VLOOKUP(W9,'Matríz de Carga'!$C:$D,2,0)*X9</f>
        <v>5975</v>
      </c>
      <c r="Z9" s="60" t="s">
        <v>281</v>
      </c>
      <c r="AA9" s="68" t="s">
        <v>282</v>
      </c>
      <c r="AB9" s="57">
        <v>1</v>
      </c>
      <c r="AC9" s="59">
        <f>VLOOKUP(AA9,'Matríz de Carga'!$C:$D,2,0)*AB9</f>
        <v>5975</v>
      </c>
      <c r="AD9" s="47" t="s">
        <v>281</v>
      </c>
      <c r="AE9" s="68" t="s">
        <v>282</v>
      </c>
      <c r="AF9" s="57">
        <v>1</v>
      </c>
      <c r="AG9" s="59">
        <f>VLOOKUP(AE9,'Matríz de Carga'!$C:$D,2,0)*AF9</f>
        <v>5975</v>
      </c>
      <c r="AH9" s="47" t="s">
        <v>281</v>
      </c>
      <c r="AI9" s="68" t="s">
        <v>282</v>
      </c>
      <c r="AJ9" s="57">
        <v>1</v>
      </c>
      <c r="AK9" s="46">
        <f>VLOOKUP(AI9,'Matríz de Carga'!$C:$D,2,0)*AJ9</f>
        <v>5975</v>
      </c>
    </row>
    <row r="10" spans="2:37">
      <c r="B10" s="45" t="s">
        <v>356</v>
      </c>
      <c r="C10" s="58" t="s">
        <v>283</v>
      </c>
      <c r="D10" s="57">
        <v>1</v>
      </c>
      <c r="E10" s="59">
        <f>VLOOKUP(C10,'Matríz de Carga'!$C:$D,2,0)*D10</f>
        <v>4460</v>
      </c>
      <c r="F10" s="45" t="s">
        <v>356</v>
      </c>
      <c r="G10" s="58" t="s">
        <v>283</v>
      </c>
      <c r="H10" s="57">
        <v>1</v>
      </c>
      <c r="I10" s="59">
        <f>VLOOKUP(G10,'Matríz de Carga'!$C:$D,2,0)*H10</f>
        <v>4460</v>
      </c>
      <c r="J10" s="45" t="s">
        <v>356</v>
      </c>
      <c r="K10" s="58" t="s">
        <v>283</v>
      </c>
      <c r="L10" s="57">
        <v>1</v>
      </c>
      <c r="M10" s="59">
        <f>VLOOKUP(K10,'Matríz de Carga'!$C:$D,2,0)*L10</f>
        <v>4460</v>
      </c>
      <c r="N10" s="45" t="s">
        <v>356</v>
      </c>
      <c r="O10" s="58" t="s">
        <v>283</v>
      </c>
      <c r="P10" s="57">
        <v>1</v>
      </c>
      <c r="Q10" s="59">
        <f>VLOOKUP(O10,'Matríz de Carga'!$C:$D,2,0)*P10</f>
        <v>4460</v>
      </c>
      <c r="R10" s="45" t="s">
        <v>356</v>
      </c>
      <c r="S10" s="58" t="s">
        <v>283</v>
      </c>
      <c r="T10" s="57">
        <v>1</v>
      </c>
      <c r="U10" s="59">
        <f>VLOOKUP(S10,'Matríz de Carga'!$C:$D,2,0)*T10</f>
        <v>4460</v>
      </c>
      <c r="V10" s="45" t="s">
        <v>356</v>
      </c>
      <c r="W10" s="58" t="s">
        <v>283</v>
      </c>
      <c r="X10" s="57">
        <v>1</v>
      </c>
      <c r="Y10" s="46">
        <f>VLOOKUP(W10,'Matríz de Carga'!$C:$D,2,0)*X10</f>
        <v>4460</v>
      </c>
      <c r="Z10" s="58" t="s">
        <v>356</v>
      </c>
      <c r="AA10" s="58" t="s">
        <v>283</v>
      </c>
      <c r="AB10" s="57">
        <v>1</v>
      </c>
      <c r="AC10" s="59">
        <f>VLOOKUP(AA10,'Matríz de Carga'!$C:$D,2,0)*AB10</f>
        <v>4460</v>
      </c>
      <c r="AD10" s="45" t="s">
        <v>356</v>
      </c>
      <c r="AE10" s="58" t="s">
        <v>283</v>
      </c>
      <c r="AF10" s="57">
        <v>1</v>
      </c>
      <c r="AG10" s="59">
        <f>VLOOKUP(AE10,'Matríz de Carga'!$C:$D,2,0)*AF10</f>
        <v>4460</v>
      </c>
      <c r="AH10" s="45" t="s">
        <v>356</v>
      </c>
      <c r="AI10" s="58" t="s">
        <v>283</v>
      </c>
      <c r="AJ10" s="57">
        <v>1</v>
      </c>
      <c r="AK10" s="46">
        <f>VLOOKUP(AI10,'Matríz de Carga'!$C:$D,2,0)*AJ10</f>
        <v>4460</v>
      </c>
    </row>
    <row r="11" spans="2:37">
      <c r="B11" s="45" t="s">
        <v>93</v>
      </c>
      <c r="C11" s="58" t="s">
        <v>62</v>
      </c>
      <c r="D11" s="57">
        <v>1</v>
      </c>
      <c r="E11" s="59">
        <f>VLOOKUP(C11,'Matríz de Carga'!$C:$D,2,0)*D11</f>
        <v>49520</v>
      </c>
      <c r="F11" s="45" t="s">
        <v>93</v>
      </c>
      <c r="G11" s="58" t="s">
        <v>62</v>
      </c>
      <c r="H11" s="57">
        <v>1</v>
      </c>
      <c r="I11" s="59">
        <f>VLOOKUP(G11,'Matríz de Carga'!$C:$D,2,0)*H11</f>
        <v>49520</v>
      </c>
      <c r="J11" s="45" t="s">
        <v>93</v>
      </c>
      <c r="K11" s="58" t="s">
        <v>62</v>
      </c>
      <c r="L11" s="57">
        <v>1</v>
      </c>
      <c r="M11" s="59">
        <f>VLOOKUP(K11,'Matríz de Carga'!$C:$D,2,0)*L11</f>
        <v>49520</v>
      </c>
      <c r="N11" s="45" t="s">
        <v>93</v>
      </c>
      <c r="O11" s="58" t="s">
        <v>62</v>
      </c>
      <c r="P11" s="57">
        <v>1</v>
      </c>
      <c r="Q11" s="59">
        <f>VLOOKUP(O11,'Matríz de Carga'!$C:$D,2,0)*P11</f>
        <v>49520</v>
      </c>
      <c r="R11" s="45" t="s">
        <v>93</v>
      </c>
      <c r="S11" s="58" t="s">
        <v>62</v>
      </c>
      <c r="T11" s="57">
        <v>1</v>
      </c>
      <c r="U11" s="59">
        <f>VLOOKUP(S11,'Matríz de Carga'!$C:$D,2,0)*T11</f>
        <v>49520</v>
      </c>
      <c r="V11" s="45" t="s">
        <v>24</v>
      </c>
      <c r="W11" s="69" t="s">
        <v>60</v>
      </c>
      <c r="X11" s="57">
        <v>1</v>
      </c>
      <c r="Y11" s="46">
        <f>VLOOKUP(W11,'Matríz de Carga'!$C:$D,2,0)*X11</f>
        <v>32372</v>
      </c>
      <c r="Z11" s="58" t="s">
        <v>93</v>
      </c>
      <c r="AA11" s="58" t="s">
        <v>62</v>
      </c>
      <c r="AB11" s="57">
        <v>1</v>
      </c>
      <c r="AC11" s="59">
        <f>VLOOKUP(AA11,'Matríz de Carga'!$C:$D,2,0)*AB11</f>
        <v>49520</v>
      </c>
      <c r="AD11" s="45" t="s">
        <v>93</v>
      </c>
      <c r="AE11" s="58" t="s">
        <v>62</v>
      </c>
      <c r="AF11" s="57">
        <v>1</v>
      </c>
      <c r="AG11" s="59">
        <f>VLOOKUP(AE11,'Matríz de Carga'!$C:$D,2,0)*AF11</f>
        <v>49520</v>
      </c>
      <c r="AH11" s="45" t="s">
        <v>93</v>
      </c>
      <c r="AI11" s="58" t="s">
        <v>62</v>
      </c>
      <c r="AJ11" s="57">
        <v>1</v>
      </c>
      <c r="AK11" s="46">
        <f>VLOOKUP(AI11,'Matríz de Carga'!$C:$D,2,0)*AJ11</f>
        <v>49520</v>
      </c>
    </row>
    <row r="12" spans="2:37">
      <c r="B12" s="47"/>
      <c r="C12" s="60"/>
      <c r="D12" s="57"/>
      <c r="E12" s="59"/>
      <c r="F12" s="45" t="s">
        <v>286</v>
      </c>
      <c r="G12" s="58" t="s">
        <v>287</v>
      </c>
      <c r="H12" s="57">
        <v>1</v>
      </c>
      <c r="I12" s="59">
        <f>VLOOKUP(G12,'Matríz de Carga'!$C:$D,2,0)*H12</f>
        <v>32683</v>
      </c>
      <c r="J12" s="45" t="s">
        <v>24</v>
      </c>
      <c r="K12" s="69" t="s">
        <v>60</v>
      </c>
      <c r="L12" s="57">
        <v>1</v>
      </c>
      <c r="M12" s="59">
        <f>VLOOKUP(K12,'Matríz de Carga'!$C:$D,2,0)*L12</f>
        <v>32372</v>
      </c>
      <c r="N12" s="45" t="s">
        <v>286</v>
      </c>
      <c r="O12" s="58" t="s">
        <v>287</v>
      </c>
      <c r="P12" s="57">
        <v>1</v>
      </c>
      <c r="Q12" s="59">
        <f>VLOOKUP(O12,'Matríz de Carga'!$C:$D,2,0)*P12</f>
        <v>32683</v>
      </c>
      <c r="R12" s="47"/>
      <c r="S12" s="60"/>
      <c r="T12" s="57"/>
      <c r="U12" s="59"/>
      <c r="V12" s="45" t="s">
        <v>93</v>
      </c>
      <c r="W12" s="58" t="s">
        <v>62</v>
      </c>
      <c r="X12" s="57">
        <v>1</v>
      </c>
      <c r="Y12" s="46">
        <f>VLOOKUP(W12,'Matríz de Carga'!$C:$D,2,0)*X12</f>
        <v>49520</v>
      </c>
      <c r="Z12" s="60"/>
      <c r="AA12" s="60"/>
      <c r="AB12" s="57"/>
      <c r="AC12" s="46"/>
      <c r="AD12" s="45" t="s">
        <v>286</v>
      </c>
      <c r="AE12" s="58" t="s">
        <v>287</v>
      </c>
      <c r="AF12" s="57">
        <v>1</v>
      </c>
      <c r="AG12" s="59">
        <f>VLOOKUP(AE12,'Matríz de Carga'!$C:$D,2,0)*AF12</f>
        <v>32683</v>
      </c>
      <c r="AH12" s="45" t="s">
        <v>24</v>
      </c>
      <c r="AI12" s="69" t="s">
        <v>60</v>
      </c>
      <c r="AJ12" s="57">
        <v>1</v>
      </c>
      <c r="AK12" s="46">
        <f>VLOOKUP(AI12,'Matríz de Carga'!$C:$D,2,0)*AJ12</f>
        <v>32372</v>
      </c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57"/>
      <c r="M13" s="59"/>
      <c r="N13" s="45"/>
      <c r="O13" s="58"/>
      <c r="P13" s="57"/>
      <c r="Q13" s="59"/>
      <c r="R13" s="47"/>
      <c r="S13" s="60"/>
      <c r="T13" s="57"/>
      <c r="U13" s="59"/>
      <c r="V13" s="45" t="s">
        <v>286</v>
      </c>
      <c r="W13" s="58" t="s">
        <v>287</v>
      </c>
      <c r="X13" s="57">
        <v>1</v>
      </c>
      <c r="Y13" s="46">
        <f>VLOOKUP(W13,'Matríz de Carga'!$C:$D,2,0)*X13</f>
        <v>32683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297</v>
      </c>
      <c r="W14" s="69" t="s">
        <v>298</v>
      </c>
      <c r="X14" s="57">
        <v>1</v>
      </c>
      <c r="Y14" s="46">
        <f>VLOOKUP(W14,'Matríz de Carga'!$C:$D,2,0)*X14</f>
        <v>23752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308</v>
      </c>
      <c r="W15" s="69" t="s">
        <v>63</v>
      </c>
      <c r="X15" s="57">
        <v>4</v>
      </c>
      <c r="Y15" s="46">
        <f>VLOOKUP(W15,'Matríz de Carga'!$C:$D,2,0)*X15</f>
        <v>134060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316</v>
      </c>
      <c r="W16" s="58" t="s">
        <v>82</v>
      </c>
      <c r="X16" s="57">
        <v>6</v>
      </c>
      <c r="Y16" s="46">
        <f>VLOOKUP(W16,'Matríz de Carga'!$C:$D,2,0)*X16</f>
        <v>245988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 t="s">
        <v>325</v>
      </c>
      <c r="W17" s="69" t="s">
        <v>86</v>
      </c>
      <c r="X17" s="57">
        <v>1</v>
      </c>
      <c r="Y17" s="46">
        <f>VLOOKUP(W17,'Matríz de Carga'!$C:$D,2,0)*X17</f>
        <v>28128</v>
      </c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 t="s">
        <v>326</v>
      </c>
      <c r="W18" s="58" t="s">
        <v>327</v>
      </c>
      <c r="X18" s="57">
        <v>1</v>
      </c>
      <c r="Y18" s="46">
        <f>VLOOKUP(W18,'Matríz de Carga'!$C:$D,2,0)*X18</f>
        <v>9951</v>
      </c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 t="s">
        <v>330</v>
      </c>
      <c r="W19" s="58" t="s">
        <v>332</v>
      </c>
      <c r="X19" s="57">
        <v>1</v>
      </c>
      <c r="Y19" s="46">
        <f>VLOOKUP(W19,'Matríz de Carga'!$C:$D,2,0)*X19</f>
        <v>1908</v>
      </c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399520.80000000005</v>
      </c>
      <c r="F21" s="188" t="s">
        <v>342</v>
      </c>
      <c r="G21" s="189"/>
      <c r="H21" s="189"/>
      <c r="I21" s="37">
        <f>SUM(I6:I20)</f>
        <v>469428.1</v>
      </c>
      <c r="J21" s="188" t="s">
        <v>342</v>
      </c>
      <c r="K21" s="189"/>
      <c r="L21" s="189"/>
      <c r="M21" s="37">
        <f>SUM(M6:M20)</f>
        <v>456709</v>
      </c>
      <c r="N21" s="188" t="s">
        <v>342</v>
      </c>
      <c r="O21" s="189"/>
      <c r="P21" s="189"/>
      <c r="Q21" s="37">
        <f>SUM(Q6:Q20)</f>
        <v>469428.1</v>
      </c>
      <c r="R21" s="188" t="s">
        <v>342</v>
      </c>
      <c r="S21" s="189"/>
      <c r="T21" s="189"/>
      <c r="U21" s="37">
        <f>SUM(U6:U20)</f>
        <v>399520.80000000005</v>
      </c>
      <c r="V21" s="188" t="s">
        <v>342</v>
      </c>
      <c r="W21" s="189"/>
      <c r="X21" s="189"/>
      <c r="Y21" s="37">
        <f>SUM(Y6:Y20)</f>
        <v>1193749.1000000001</v>
      </c>
      <c r="Z21" s="188" t="s">
        <v>342</v>
      </c>
      <c r="AA21" s="189"/>
      <c r="AB21" s="189"/>
      <c r="AC21" s="37">
        <f>SUM(AC6:AC20)</f>
        <v>399520.80000000005</v>
      </c>
      <c r="AD21" s="188" t="s">
        <v>342</v>
      </c>
      <c r="AE21" s="189"/>
      <c r="AF21" s="189"/>
      <c r="AG21" s="37">
        <f>SUM(AG6:AG20)</f>
        <v>469428.1</v>
      </c>
      <c r="AH21" s="188" t="s">
        <v>342</v>
      </c>
      <c r="AI21" s="189"/>
      <c r="AJ21" s="189"/>
      <c r="AK21" s="65">
        <f>SUM(AK6:AK20)</f>
        <v>456709</v>
      </c>
    </row>
    <row r="22" spans="2:37" ht="15.75" thickBot="1">
      <c r="B22" s="188" t="s">
        <v>343</v>
      </c>
      <c r="C22" s="189"/>
      <c r="D22" s="189"/>
      <c r="E22" s="28">
        <f>E21*1.19</f>
        <v>475429.75200000004</v>
      </c>
      <c r="F22" s="188" t="s">
        <v>343</v>
      </c>
      <c r="G22" s="189"/>
      <c r="H22" s="189"/>
      <c r="I22" s="28">
        <f>I21*1.19</f>
        <v>558619.4389999999</v>
      </c>
      <c r="J22" s="188" t="s">
        <v>343</v>
      </c>
      <c r="K22" s="189"/>
      <c r="L22" s="189"/>
      <c r="M22" s="28">
        <f>M21*1.19</f>
        <v>543483.71</v>
      </c>
      <c r="N22" s="188" t="s">
        <v>343</v>
      </c>
      <c r="O22" s="189"/>
      <c r="P22" s="189"/>
      <c r="Q22" s="28">
        <f>Q21*1.19</f>
        <v>558619.4389999999</v>
      </c>
      <c r="R22" s="188" t="s">
        <v>343</v>
      </c>
      <c r="S22" s="189"/>
      <c r="T22" s="189"/>
      <c r="U22" s="28">
        <f>U21*1.19</f>
        <v>475429.75200000004</v>
      </c>
      <c r="V22" s="188" t="s">
        <v>343</v>
      </c>
      <c r="W22" s="189"/>
      <c r="X22" s="189"/>
      <c r="Y22" s="28">
        <f>Y21*1.19</f>
        <v>1420561.429</v>
      </c>
      <c r="Z22" s="188" t="s">
        <v>343</v>
      </c>
      <c r="AA22" s="189"/>
      <c r="AB22" s="189"/>
      <c r="AC22" s="28">
        <f>AC21*1.19</f>
        <v>475429.75200000004</v>
      </c>
      <c r="AD22" s="188" t="s">
        <v>343</v>
      </c>
      <c r="AE22" s="189"/>
      <c r="AF22" s="189"/>
      <c r="AG22" s="28">
        <f>AG21*1.19</f>
        <v>558619.4389999999</v>
      </c>
      <c r="AH22" s="188" t="s">
        <v>343</v>
      </c>
      <c r="AI22" s="189"/>
      <c r="AJ22" s="189"/>
      <c r="AK22" s="29">
        <f>AK21*1.19</f>
        <v>543483.71</v>
      </c>
    </row>
  </sheetData>
  <sheetProtection selectLockedCells="1"/>
  <mergeCells count="35">
    <mergeCell ref="AD2:AG2"/>
    <mergeCell ref="B1:AK1"/>
    <mergeCell ref="B3:E4"/>
    <mergeCell ref="F3:I4"/>
    <mergeCell ref="J3:M4"/>
    <mergeCell ref="N3:Q4"/>
    <mergeCell ref="R3:U4"/>
    <mergeCell ref="V3:Y4"/>
    <mergeCell ref="Z3:AC4"/>
    <mergeCell ref="AD3:AG4"/>
    <mergeCell ref="AH3:AK4"/>
    <mergeCell ref="Z2:AC2"/>
    <mergeCell ref="B2:E2"/>
    <mergeCell ref="F2:I2"/>
    <mergeCell ref="N2:Q2"/>
    <mergeCell ref="R2:U2"/>
    <mergeCell ref="V2:Y2"/>
    <mergeCell ref="B21:D21"/>
    <mergeCell ref="B22:D22"/>
    <mergeCell ref="F21:H21"/>
    <mergeCell ref="F22:H22"/>
    <mergeCell ref="J21:L21"/>
    <mergeCell ref="J22:L22"/>
    <mergeCell ref="N21:P21"/>
    <mergeCell ref="N22:P22"/>
    <mergeCell ref="R21:T21"/>
    <mergeCell ref="R22:T22"/>
    <mergeCell ref="V21:X21"/>
    <mergeCell ref="V22:X22"/>
    <mergeCell ref="Z21:AB21"/>
    <mergeCell ref="Z22:AB22"/>
    <mergeCell ref="AD21:AF21"/>
    <mergeCell ref="AD22:AF22"/>
    <mergeCell ref="AH21:AJ21"/>
    <mergeCell ref="AH22:AJ2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658C-A48F-4AEC-AB66-35F35749205C}">
  <dimension ref="B1:AK22"/>
  <sheetViews>
    <sheetView showGridLines="0" topLeftCell="J1" zoomScale="80" zoomScaleNormal="80" workbookViewId="0">
      <selection activeCell="W19" sqref="W19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10.85546875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359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1.7</v>
      </c>
      <c r="E6" s="55">
        <f>D6*'Matríz de Carga'!J5</f>
        <v>210937.69999999998</v>
      </c>
      <c r="F6" s="33" t="s">
        <v>339</v>
      </c>
      <c r="G6" s="50"/>
      <c r="H6" s="56">
        <v>2</v>
      </c>
      <c r="I6" s="55">
        <f>H6*'Matríz de Carga'!J5</f>
        <v>248162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</v>
      </c>
      <c r="Q6" s="51">
        <f>P6*'Matríz de Carga'!J5</f>
        <v>248162</v>
      </c>
      <c r="R6" s="33" t="s">
        <v>339</v>
      </c>
      <c r="S6" s="41"/>
      <c r="T6" s="56">
        <v>1.7</v>
      </c>
      <c r="U6" s="55">
        <f>T6*'Matríz de Carga'!J5</f>
        <v>210937.69999999998</v>
      </c>
      <c r="V6" s="33" t="s">
        <v>339</v>
      </c>
      <c r="W6" s="50"/>
      <c r="X6" s="56">
        <v>3.6</v>
      </c>
      <c r="Y6" s="39">
        <f>X6*'Matríz de Carga'!J5</f>
        <v>446691.60000000003</v>
      </c>
      <c r="Z6" s="41" t="s">
        <v>339</v>
      </c>
      <c r="AA6" s="41"/>
      <c r="AB6" s="56">
        <v>1.7</v>
      </c>
      <c r="AC6" s="31">
        <f>AB6*'Matríz de Carga'!J5</f>
        <v>210937.69999999998</v>
      </c>
      <c r="AD6" s="33" t="s">
        <v>339</v>
      </c>
      <c r="AE6" s="50"/>
      <c r="AF6" s="56">
        <v>2</v>
      </c>
      <c r="AG6" s="39">
        <f>AF6*'Matríz de Carga'!J5</f>
        <v>248162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341</v>
      </c>
      <c r="D7" s="57">
        <v>5.5</v>
      </c>
      <c r="E7" s="59">
        <f>D7*'Matríz de Carga'!J9</f>
        <v>95062</v>
      </c>
      <c r="F7" s="45" t="s">
        <v>340</v>
      </c>
      <c r="G7" s="58" t="str">
        <f>C7</f>
        <v>508.00 (0W20)</v>
      </c>
      <c r="H7" s="57">
        <f>+D7</f>
        <v>5.5</v>
      </c>
      <c r="I7" s="59">
        <f>E7</f>
        <v>95062</v>
      </c>
      <c r="J7" s="45" t="s">
        <v>340</v>
      </c>
      <c r="K7" s="58" t="str">
        <f>G7</f>
        <v>508.00 (0W20)</v>
      </c>
      <c r="L7" s="57">
        <f>+H7</f>
        <v>5.5</v>
      </c>
      <c r="M7" s="59">
        <f>E7</f>
        <v>95062</v>
      </c>
      <c r="N7" s="45" t="s">
        <v>340</v>
      </c>
      <c r="O7" s="58" t="str">
        <f>K7</f>
        <v>508.00 (0W20)</v>
      </c>
      <c r="P7" s="57">
        <f>+L7</f>
        <v>5.5</v>
      </c>
      <c r="Q7" s="59">
        <f>E7</f>
        <v>95062</v>
      </c>
      <c r="R7" s="45" t="s">
        <v>340</v>
      </c>
      <c r="S7" s="60" t="str">
        <f>O7</f>
        <v>508.00 (0W20)</v>
      </c>
      <c r="T7" s="57">
        <f>+P7</f>
        <v>5.5</v>
      </c>
      <c r="U7" s="59">
        <f>E7</f>
        <v>95062</v>
      </c>
      <c r="V7" s="45" t="s">
        <v>340</v>
      </c>
      <c r="W7" s="58" t="str">
        <f>S7</f>
        <v>508.00 (0W20)</v>
      </c>
      <c r="X7" s="57">
        <f>+T7</f>
        <v>5.5</v>
      </c>
      <c r="Y7" s="46">
        <f>E7</f>
        <v>95062</v>
      </c>
      <c r="Z7" s="60" t="s">
        <v>340</v>
      </c>
      <c r="AA7" s="60" t="s">
        <v>341</v>
      </c>
      <c r="AB7" s="57">
        <f>+X7</f>
        <v>5.5</v>
      </c>
      <c r="AC7" s="46">
        <f>E7</f>
        <v>95062</v>
      </c>
      <c r="AD7" s="45" t="s">
        <v>340</v>
      </c>
      <c r="AE7" s="58" t="str">
        <f>AA7</f>
        <v>508.00 (0W20)</v>
      </c>
      <c r="AF7" s="57">
        <f>+AB7</f>
        <v>5.5</v>
      </c>
      <c r="AG7" s="46">
        <f>E7</f>
        <v>95062</v>
      </c>
      <c r="AH7" s="45" t="s">
        <v>340</v>
      </c>
      <c r="AI7" s="58" t="str">
        <f>AE7</f>
        <v>508.00 (0W20)</v>
      </c>
      <c r="AJ7" s="57">
        <f>+AF7</f>
        <v>5.5</v>
      </c>
      <c r="AK7" s="46">
        <f>E7</f>
        <v>95062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5" t="s">
        <v>160</v>
      </c>
      <c r="G8" s="68" t="s">
        <v>75</v>
      </c>
      <c r="H8" s="57">
        <v>1</v>
      </c>
      <c r="I8" s="59">
        <f>VLOOKUP(G8,'Matríz de Carga'!$C:$D,2,0)*H8</f>
        <v>18107</v>
      </c>
      <c r="J8" s="45" t="s">
        <v>160</v>
      </c>
      <c r="K8" s="68" t="s">
        <v>75</v>
      </c>
      <c r="L8" s="57">
        <v>1</v>
      </c>
      <c r="M8" s="59">
        <f>VLOOKUP(K8,'Matríz de Carga'!$C:$D,2,0)*L8</f>
        <v>18107</v>
      </c>
      <c r="N8" s="45" t="s">
        <v>160</v>
      </c>
      <c r="O8" s="68" t="s">
        <v>75</v>
      </c>
      <c r="P8" s="57">
        <v>1</v>
      </c>
      <c r="Q8" s="59">
        <f>VLOOKUP(O8,'Matríz de Carga'!$C:$D,2,0)*P8</f>
        <v>18107</v>
      </c>
      <c r="R8" s="45" t="s">
        <v>160</v>
      </c>
      <c r="S8" s="68" t="s">
        <v>75</v>
      </c>
      <c r="T8" s="57">
        <v>1</v>
      </c>
      <c r="U8" s="59">
        <f>VLOOKUP(S8,'Matríz de Carga'!$C:$D,2,0)*T8</f>
        <v>18107</v>
      </c>
      <c r="V8" s="45" t="s">
        <v>160</v>
      </c>
      <c r="W8" s="68" t="s">
        <v>75</v>
      </c>
      <c r="X8" s="57">
        <v>1</v>
      </c>
      <c r="Y8" s="46">
        <f>VLOOKUP(W8,'Matríz de Carga'!$C:$D,2,0)*X8</f>
        <v>18107</v>
      </c>
      <c r="Z8" s="60" t="s">
        <v>160</v>
      </c>
      <c r="AA8" s="68" t="s">
        <v>75</v>
      </c>
      <c r="AB8" s="57">
        <v>1</v>
      </c>
      <c r="AC8" s="59">
        <f>VLOOKUP(AA8,'Matríz de Carga'!$C:$D,2,0)*AB8</f>
        <v>18107</v>
      </c>
      <c r="AD8" s="45" t="s">
        <v>160</v>
      </c>
      <c r="AE8" s="68" t="s">
        <v>75</v>
      </c>
      <c r="AF8" s="57">
        <v>1</v>
      </c>
      <c r="AG8" s="59">
        <f>VLOOKUP(AE8,'Matríz de Carga'!$C:$D,2,0)*AF8</f>
        <v>18107</v>
      </c>
      <c r="AH8" s="45" t="s">
        <v>160</v>
      </c>
      <c r="AI8" s="68" t="s">
        <v>75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274</v>
      </c>
      <c r="D9" s="57">
        <v>1</v>
      </c>
      <c r="E9" s="59">
        <f>VLOOKUP(C9,'Matríz de Carga'!$C:$D,2,0)*D9</f>
        <v>12295</v>
      </c>
      <c r="F9" s="47" t="s">
        <v>273</v>
      </c>
      <c r="G9" s="68" t="s">
        <v>274</v>
      </c>
      <c r="H9" s="57">
        <v>1</v>
      </c>
      <c r="I9" s="59">
        <f>VLOOKUP(G9,'Matríz de Carga'!$C:$D,2,0)*H9</f>
        <v>12295</v>
      </c>
      <c r="J9" s="47" t="s">
        <v>273</v>
      </c>
      <c r="K9" s="68" t="s">
        <v>274</v>
      </c>
      <c r="L9" s="57">
        <v>1</v>
      </c>
      <c r="M9" s="59">
        <f>VLOOKUP(K9,'Matríz de Carga'!$C:$D,2,0)*L9</f>
        <v>12295</v>
      </c>
      <c r="N9" s="47" t="s">
        <v>273</v>
      </c>
      <c r="O9" s="68" t="s">
        <v>274</v>
      </c>
      <c r="P9" s="57">
        <v>1</v>
      </c>
      <c r="Q9" s="59">
        <f>VLOOKUP(O9,'Matríz de Carga'!$C:$D,2,0)*P9</f>
        <v>12295</v>
      </c>
      <c r="R9" s="47" t="s">
        <v>273</v>
      </c>
      <c r="S9" s="68" t="s">
        <v>274</v>
      </c>
      <c r="T9" s="57">
        <v>1</v>
      </c>
      <c r="U9" s="59">
        <f>VLOOKUP(S9,'Matríz de Carga'!$C:$D,2,0)*T9</f>
        <v>12295</v>
      </c>
      <c r="V9" s="47" t="s">
        <v>273</v>
      </c>
      <c r="W9" s="68" t="s">
        <v>274</v>
      </c>
      <c r="X9" s="57">
        <v>1</v>
      </c>
      <c r="Y9" s="46">
        <f>VLOOKUP(W9,'Matríz de Carga'!$C:$D,2,0)*X9</f>
        <v>12295</v>
      </c>
      <c r="Z9" s="60" t="s">
        <v>273</v>
      </c>
      <c r="AA9" s="68" t="s">
        <v>274</v>
      </c>
      <c r="AB9" s="57">
        <v>1</v>
      </c>
      <c r="AC9" s="59">
        <f>VLOOKUP(AA9,'Matríz de Carga'!$C:$D,2,0)*AB9</f>
        <v>12295</v>
      </c>
      <c r="AD9" s="47" t="s">
        <v>273</v>
      </c>
      <c r="AE9" s="68" t="s">
        <v>274</v>
      </c>
      <c r="AF9" s="57">
        <v>1</v>
      </c>
      <c r="AG9" s="59">
        <f>VLOOKUP(AE9,'Matríz de Carga'!$C:$D,2,0)*AF9</f>
        <v>12295</v>
      </c>
      <c r="AH9" s="47" t="s">
        <v>273</v>
      </c>
      <c r="AI9" s="68" t="s">
        <v>274</v>
      </c>
      <c r="AJ9" s="57">
        <v>1</v>
      </c>
      <c r="AK9" s="46">
        <f>VLOOKUP(AI9,'Matríz de Carga'!$C:$D,2,0)*AJ9</f>
        <v>12295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78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24</v>
      </c>
      <c r="K10" s="69" t="s">
        <v>288</v>
      </c>
      <c r="L10" s="57">
        <v>1</v>
      </c>
      <c r="M10" s="59">
        <f>VLOOKUP(K10,'Matríz de Carga'!$C:$D,2,0)*L10</f>
        <v>43395</v>
      </c>
      <c r="N10" s="78" t="s">
        <v>93</v>
      </c>
      <c r="O10" s="58" t="s">
        <v>26</v>
      </c>
      <c r="P10" s="80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80">
        <v>1</v>
      </c>
      <c r="U10" s="59">
        <f>VLOOKUP(S10,'Matríz de Carga'!$C:$D,2,0)*T10</f>
        <v>83513</v>
      </c>
      <c r="V10" s="45" t="s">
        <v>24</v>
      </c>
      <c r="W10" s="69" t="s">
        <v>288</v>
      </c>
      <c r="X10" s="57">
        <v>1</v>
      </c>
      <c r="Y10" s="46">
        <f>VLOOKUP(W10,'Matríz de Carga'!$C:$D,2,0)*X10</f>
        <v>43395</v>
      </c>
      <c r="Z10" s="58" t="s">
        <v>93</v>
      </c>
      <c r="AA10" s="58" t="s">
        <v>26</v>
      </c>
      <c r="AB10" s="57">
        <v>1</v>
      </c>
      <c r="AC10" s="59">
        <f>VLOOKUP(AA10,'Matríz de Carga'!$C:$D,2,0)*AB10</f>
        <v>83513</v>
      </c>
      <c r="AD10" s="78" t="s">
        <v>93</v>
      </c>
      <c r="AE10" s="58" t="s">
        <v>26</v>
      </c>
      <c r="AF10" s="80">
        <v>1</v>
      </c>
      <c r="AG10" s="59">
        <f>VLOOKUP(AE10,'Matríz de Carga'!$C:$D,2,0)*AF10</f>
        <v>83513</v>
      </c>
      <c r="AH10" s="45" t="s">
        <v>24</v>
      </c>
      <c r="AI10" s="69" t="s">
        <v>288</v>
      </c>
      <c r="AJ10" s="57">
        <v>1</v>
      </c>
      <c r="AK10" s="46">
        <f>VLOOKUP(AI10,'Matríz de Carga'!$C:$D,2,0)*AJ10</f>
        <v>43395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7" t="s">
        <v>348</v>
      </c>
      <c r="K11" s="58" t="s">
        <v>26</v>
      </c>
      <c r="L11" s="57">
        <v>1</v>
      </c>
      <c r="M11" s="59">
        <f>VLOOKUP(K11,'Matríz de Carga'!$C:$D,2,0)*L11</f>
        <v>83513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7" t="s">
        <v>348</v>
      </c>
      <c r="W11" s="58" t="s">
        <v>26</v>
      </c>
      <c r="X11" s="80">
        <v>1</v>
      </c>
      <c r="Y11" s="46">
        <f>VLOOKUP(W11,'Matríz de Carga'!$C:$D,2,0)*X11</f>
        <v>83513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7" t="s">
        <v>348</v>
      </c>
      <c r="AI11" s="58" t="s">
        <v>26</v>
      </c>
      <c r="AJ11" s="57">
        <v>1</v>
      </c>
      <c r="AK11" s="46">
        <f>VLOOKUP(AI11,'Matríz de Carga'!$C:$D,2,0)*AJ11</f>
        <v>83513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299</v>
      </c>
      <c r="X13" s="57">
        <v>1</v>
      </c>
      <c r="Y13" s="46">
        <f>VLOOKUP(W13,'Matríz de Carga'!$C:$D,2,0)*X13</f>
        <v>48297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78</v>
      </c>
      <c r="X14" s="57">
        <v>4</v>
      </c>
      <c r="Y14" s="46">
        <f>VLOOKUP(W14,'Matríz de Carga'!$C:$D,2,0)*X14</f>
        <v>103036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58" t="s">
        <v>317</v>
      </c>
      <c r="X15" s="57">
        <v>4</v>
      </c>
      <c r="Y15" s="46">
        <f>VLOOKUP(W15,'Matríz de Carga'!$C:$D,2,0)*X15</f>
        <v>228056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330</v>
      </c>
      <c r="W16" s="58" t="s">
        <v>331</v>
      </c>
      <c r="X16" s="57">
        <v>2</v>
      </c>
      <c r="Y16" s="46">
        <f>VLOOKUP(W16,'Matríz de Carga'!$C:$D,2,0)*X16</f>
        <v>19580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 t="s">
        <v>392</v>
      </c>
      <c r="W17" s="58" t="s">
        <v>391</v>
      </c>
      <c r="X17" s="57">
        <v>4</v>
      </c>
      <c r="Y17" s="46">
        <f>VLOOKUP(W17,'Matríz de Carga'!$C:$D,2,0)*X17</f>
        <v>24064</v>
      </c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 t="s">
        <v>394</v>
      </c>
      <c r="W18" s="58" t="s">
        <v>395</v>
      </c>
      <c r="X18" s="57">
        <v>1</v>
      </c>
      <c r="Y18" s="46">
        <f>VLOOKUP(W18,'Matríz de Carga'!$C:$D,2,0)*X18</f>
        <v>537217</v>
      </c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 t="s">
        <v>393</v>
      </c>
      <c r="W19" s="58" t="s">
        <v>396</v>
      </c>
      <c r="X19" s="57">
        <v>4</v>
      </c>
      <c r="Y19" s="46">
        <f>VLOOKUP(W19,'Matríz de Carga'!$C:$D,2,0)*X19</f>
        <v>2780</v>
      </c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449914.69999999995</v>
      </c>
      <c r="F21" s="190" t="s">
        <v>342</v>
      </c>
      <c r="G21" s="191"/>
      <c r="H21" s="191"/>
      <c r="I21" s="37">
        <f>SUM(I6:I20)</f>
        <v>519822</v>
      </c>
      <c r="J21" s="190" t="s">
        <v>342</v>
      </c>
      <c r="K21" s="191"/>
      <c r="L21" s="191"/>
      <c r="M21" s="37">
        <f>SUM(M6:M20)</f>
        <v>518125.9</v>
      </c>
      <c r="N21" s="190" t="s">
        <v>342</v>
      </c>
      <c r="O21" s="191"/>
      <c r="P21" s="191"/>
      <c r="Q21" s="37">
        <f>SUM(Q6:Q20)</f>
        <v>519822</v>
      </c>
      <c r="R21" s="190" t="s">
        <v>342</v>
      </c>
      <c r="S21" s="191"/>
      <c r="T21" s="191"/>
      <c r="U21" s="37">
        <f>SUM(U6:U20)</f>
        <v>449914.69999999995</v>
      </c>
      <c r="V21" s="190" t="s">
        <v>342</v>
      </c>
      <c r="W21" s="191"/>
      <c r="X21" s="191"/>
      <c r="Y21" s="37">
        <f>SUM(Y6:Y20)</f>
        <v>1724776.6</v>
      </c>
      <c r="Z21" s="190" t="s">
        <v>342</v>
      </c>
      <c r="AA21" s="191"/>
      <c r="AB21" s="191"/>
      <c r="AC21" s="37">
        <f>SUM(AC6:AC20)</f>
        <v>449914.69999999995</v>
      </c>
      <c r="AD21" s="190" t="s">
        <v>342</v>
      </c>
      <c r="AE21" s="191"/>
      <c r="AF21" s="191"/>
      <c r="AG21" s="37">
        <f>SUM(AG6:AG20)</f>
        <v>519822</v>
      </c>
      <c r="AH21" s="190" t="s">
        <v>342</v>
      </c>
      <c r="AI21" s="191"/>
      <c r="AJ21" s="191"/>
      <c r="AK21" s="65">
        <f>SUM(AK6:AK20)</f>
        <v>518125.9</v>
      </c>
    </row>
    <row r="22" spans="2:37" ht="15.75" thickBot="1">
      <c r="B22" s="188" t="s">
        <v>343</v>
      </c>
      <c r="C22" s="189"/>
      <c r="D22" s="189"/>
      <c r="E22" s="28">
        <f>E21*1.19</f>
        <v>535398.4929999999</v>
      </c>
      <c r="F22" s="188" t="s">
        <v>343</v>
      </c>
      <c r="G22" s="189"/>
      <c r="H22" s="189"/>
      <c r="I22" s="28">
        <f>I21*1.19</f>
        <v>618588.17999999993</v>
      </c>
      <c r="J22" s="188" t="s">
        <v>343</v>
      </c>
      <c r="K22" s="189"/>
      <c r="L22" s="189"/>
      <c r="M22" s="28">
        <f>M21*1.19</f>
        <v>616569.821</v>
      </c>
      <c r="N22" s="188" t="s">
        <v>343</v>
      </c>
      <c r="O22" s="189"/>
      <c r="P22" s="189"/>
      <c r="Q22" s="28">
        <f>Q21*1.19</f>
        <v>618588.17999999993</v>
      </c>
      <c r="R22" s="188" t="s">
        <v>343</v>
      </c>
      <c r="S22" s="189"/>
      <c r="T22" s="189"/>
      <c r="U22" s="28">
        <f>U21*1.19</f>
        <v>535398.4929999999</v>
      </c>
      <c r="V22" s="188" t="s">
        <v>343</v>
      </c>
      <c r="W22" s="189"/>
      <c r="X22" s="189"/>
      <c r="Y22" s="28">
        <f>Y21*1.19</f>
        <v>2052484.1540000001</v>
      </c>
      <c r="Z22" s="188" t="s">
        <v>343</v>
      </c>
      <c r="AA22" s="189"/>
      <c r="AB22" s="189"/>
      <c r="AC22" s="28">
        <f>AC21*1.19</f>
        <v>535398.4929999999</v>
      </c>
      <c r="AD22" s="188" t="s">
        <v>343</v>
      </c>
      <c r="AE22" s="189"/>
      <c r="AF22" s="189"/>
      <c r="AG22" s="28">
        <f>AG21*1.19</f>
        <v>618588.17999999993</v>
      </c>
      <c r="AH22" s="188" t="s">
        <v>343</v>
      </c>
      <c r="AI22" s="189"/>
      <c r="AJ22" s="189"/>
      <c r="AK22" s="29">
        <f>AK21*1.19</f>
        <v>616569.821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9B7B-CE42-49EA-A261-5C0EDD0F76F3}">
  <dimension ref="B1:AK22"/>
  <sheetViews>
    <sheetView showGridLines="0" zoomScale="80" zoomScaleNormal="80" workbookViewId="0">
      <selection activeCell="G27" sqref="G27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360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1.9</v>
      </c>
      <c r="E6" s="55">
        <f>D6*'Matríz de Carga'!J5</f>
        <v>235753.9</v>
      </c>
      <c r="F6" s="33" t="s">
        <v>339</v>
      </c>
      <c r="G6" s="50"/>
      <c r="H6" s="56">
        <v>2.4</v>
      </c>
      <c r="I6" s="55">
        <f>H6*'Matríz de Carga'!J5</f>
        <v>297794.39999999997</v>
      </c>
      <c r="J6" s="33" t="s">
        <v>339</v>
      </c>
      <c r="K6" s="50"/>
      <c r="L6" s="56">
        <v>2.1</v>
      </c>
      <c r="M6" s="51">
        <f>L6*'Matríz de Carga'!J5</f>
        <v>260570.1</v>
      </c>
      <c r="N6" s="33" t="s">
        <v>339</v>
      </c>
      <c r="O6" s="50"/>
      <c r="P6" s="56">
        <v>2.4</v>
      </c>
      <c r="Q6" s="51">
        <f>P6*'Matríz de Carga'!J5</f>
        <v>297794.39999999997</v>
      </c>
      <c r="R6" s="40" t="s">
        <v>339</v>
      </c>
      <c r="S6" s="41"/>
      <c r="T6" s="56">
        <v>1.9</v>
      </c>
      <c r="U6" s="55">
        <f>T6*'Matríz de Carga'!J5</f>
        <v>235753.9</v>
      </c>
      <c r="V6" s="33" t="s">
        <v>339</v>
      </c>
      <c r="W6" s="50"/>
      <c r="X6" s="56">
        <v>3.2</v>
      </c>
      <c r="Y6" s="39">
        <f>X6*'Matríz de Carga'!J5</f>
        <v>397059.2</v>
      </c>
      <c r="Z6" s="41" t="s">
        <v>339</v>
      </c>
      <c r="AA6" s="41"/>
      <c r="AB6" s="56">
        <v>1.9</v>
      </c>
      <c r="AC6" s="31">
        <f>AB6*'Matríz de Carga'!J5</f>
        <v>235753.9</v>
      </c>
      <c r="AD6" s="33" t="s">
        <v>339</v>
      </c>
      <c r="AE6" s="50"/>
      <c r="AF6" s="56">
        <v>2.4</v>
      </c>
      <c r="AG6" s="39">
        <f>AF6*'Matríz de Carga'!J5</f>
        <v>297794.39999999997</v>
      </c>
      <c r="AH6" s="33" t="s">
        <v>339</v>
      </c>
      <c r="AI6" s="50"/>
      <c r="AJ6" s="56">
        <v>2.1</v>
      </c>
      <c r="AK6" s="39">
        <f>AJ6*'Matríz de Carga'!J5</f>
        <v>260570.1</v>
      </c>
    </row>
    <row r="7" spans="2:37">
      <c r="B7" s="47" t="s">
        <v>340</v>
      </c>
      <c r="C7" s="60" t="s">
        <v>361</v>
      </c>
      <c r="D7" s="57">
        <v>5.5</v>
      </c>
      <c r="E7" s="59">
        <f>D7*'Matríz de Carga'!J7</f>
        <v>87450</v>
      </c>
      <c r="F7" s="47" t="s">
        <v>340</v>
      </c>
      <c r="G7" s="60" t="s">
        <v>361</v>
      </c>
      <c r="H7" s="57">
        <f>+D7</f>
        <v>5.5</v>
      </c>
      <c r="I7" s="59">
        <f>E7</f>
        <v>87450</v>
      </c>
      <c r="J7" s="47" t="s">
        <v>340</v>
      </c>
      <c r="K7" s="60" t="s">
        <v>361</v>
      </c>
      <c r="L7" s="57">
        <f>+H7</f>
        <v>5.5</v>
      </c>
      <c r="M7" s="59">
        <f>E7</f>
        <v>87450</v>
      </c>
      <c r="N7" s="47" t="s">
        <v>340</v>
      </c>
      <c r="O7" s="60" t="s">
        <v>361</v>
      </c>
      <c r="P7" s="57">
        <f>+L7</f>
        <v>5.5</v>
      </c>
      <c r="Q7" s="59">
        <f>E7</f>
        <v>87450</v>
      </c>
      <c r="R7" s="47" t="s">
        <v>340</v>
      </c>
      <c r="S7" s="60" t="s">
        <v>361</v>
      </c>
      <c r="T7" s="57">
        <f>+P7</f>
        <v>5.5</v>
      </c>
      <c r="U7" s="59">
        <f>E7</f>
        <v>87450</v>
      </c>
      <c r="V7" s="47" t="s">
        <v>340</v>
      </c>
      <c r="W7" s="60" t="s">
        <v>361</v>
      </c>
      <c r="X7" s="57">
        <f>+T7</f>
        <v>5.5</v>
      </c>
      <c r="Y7" s="46">
        <f>E7</f>
        <v>87450</v>
      </c>
      <c r="Z7" s="60" t="s">
        <v>340</v>
      </c>
      <c r="AA7" s="60" t="s">
        <v>361</v>
      </c>
      <c r="AB7" s="57">
        <f>+X7</f>
        <v>5.5</v>
      </c>
      <c r="AC7" s="46">
        <f>E7</f>
        <v>87450</v>
      </c>
      <c r="AD7" s="47" t="s">
        <v>340</v>
      </c>
      <c r="AE7" s="60" t="s">
        <v>361</v>
      </c>
      <c r="AF7" s="57">
        <f>+AB7</f>
        <v>5.5</v>
      </c>
      <c r="AG7" s="46">
        <f>E7</f>
        <v>87450</v>
      </c>
      <c r="AH7" s="47" t="s">
        <v>340</v>
      </c>
      <c r="AI7" s="60" t="s">
        <v>361</v>
      </c>
      <c r="AJ7" s="57">
        <f>+AF7</f>
        <v>5.5</v>
      </c>
      <c r="AK7" s="46">
        <f>E7</f>
        <v>87450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7" t="s">
        <v>160</v>
      </c>
      <c r="G8" s="68" t="s">
        <v>75</v>
      </c>
      <c r="H8" s="57">
        <v>1</v>
      </c>
      <c r="I8" s="59">
        <f>VLOOKUP(G8,'Matríz de Carga'!$C:$D,2,0)*H8</f>
        <v>18107</v>
      </c>
      <c r="J8" s="47" t="s">
        <v>160</v>
      </c>
      <c r="K8" s="68" t="s">
        <v>75</v>
      </c>
      <c r="L8" s="57">
        <v>1</v>
      </c>
      <c r="M8" s="59">
        <f>VLOOKUP(K8,'Matríz de Carga'!$C:$D,2,0)*L8</f>
        <v>18107</v>
      </c>
      <c r="N8" s="47" t="s">
        <v>160</v>
      </c>
      <c r="O8" s="68" t="s">
        <v>75</v>
      </c>
      <c r="P8" s="57">
        <v>1</v>
      </c>
      <c r="Q8" s="59">
        <f>VLOOKUP(O8,'Matríz de Carga'!$C:$D,2,0)*P8</f>
        <v>18107</v>
      </c>
      <c r="R8" s="47" t="s">
        <v>160</v>
      </c>
      <c r="S8" s="68" t="s">
        <v>75</v>
      </c>
      <c r="T8" s="57">
        <v>1</v>
      </c>
      <c r="U8" s="59">
        <f>VLOOKUP(S8,'Matríz de Carga'!$C:$D,2,0)*T8</f>
        <v>18107</v>
      </c>
      <c r="V8" s="47" t="s">
        <v>160</v>
      </c>
      <c r="W8" s="68" t="s">
        <v>75</v>
      </c>
      <c r="X8" s="57">
        <v>1</v>
      </c>
      <c r="Y8" s="46">
        <f>VLOOKUP(W8,'Matríz de Carga'!$C:$D,2,0)*X8</f>
        <v>18107</v>
      </c>
      <c r="Z8" s="60" t="s">
        <v>160</v>
      </c>
      <c r="AA8" s="68" t="s">
        <v>75</v>
      </c>
      <c r="AB8" s="57">
        <v>1</v>
      </c>
      <c r="AC8" s="59">
        <f>VLOOKUP(AA8,'Matríz de Carga'!$C:$D,2,0)*AB8</f>
        <v>18107</v>
      </c>
      <c r="AD8" s="47" t="s">
        <v>160</v>
      </c>
      <c r="AE8" s="68" t="s">
        <v>75</v>
      </c>
      <c r="AF8" s="57">
        <v>1</v>
      </c>
      <c r="AG8" s="59">
        <f>VLOOKUP(AE8,'Matríz de Carga'!$C:$D,2,0)*AF8</f>
        <v>18107</v>
      </c>
      <c r="AH8" s="47" t="s">
        <v>160</v>
      </c>
      <c r="AI8" s="68" t="s">
        <v>75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47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47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47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47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47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60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47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47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45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24</v>
      </c>
      <c r="K10" s="69" t="s">
        <v>23</v>
      </c>
      <c r="L10" s="57">
        <v>1</v>
      </c>
      <c r="M10" s="59">
        <f>VLOOKUP(K10,'Matríz de Carga'!$C:$D,2,0)*L10</f>
        <v>63687</v>
      </c>
      <c r="N10" s="45" t="s">
        <v>93</v>
      </c>
      <c r="O10" s="58" t="s">
        <v>26</v>
      </c>
      <c r="P10" s="57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24</v>
      </c>
      <c r="W10" s="69" t="s">
        <v>23</v>
      </c>
      <c r="X10" s="57">
        <v>1</v>
      </c>
      <c r="Y10" s="46">
        <f>VLOOKUP(W10,'Matríz de Carga'!$C:$D,2,0)*X10</f>
        <v>63687</v>
      </c>
      <c r="Z10" s="58" t="s">
        <v>93</v>
      </c>
      <c r="AA10" s="58" t="s">
        <v>26</v>
      </c>
      <c r="AB10" s="57">
        <v>1</v>
      </c>
      <c r="AC10" s="59">
        <f>VLOOKUP(AA10,'Matríz de Carga'!$C:$D,2,0)*AB10</f>
        <v>83513</v>
      </c>
      <c r="AD10" s="45" t="s">
        <v>93</v>
      </c>
      <c r="AE10" s="58" t="s">
        <v>26</v>
      </c>
      <c r="AF10" s="57">
        <v>1</v>
      </c>
      <c r="AG10" s="59">
        <f>VLOOKUP(AE10,'Matríz de Carga'!$C:$D,2,0)*AF10</f>
        <v>83513</v>
      </c>
      <c r="AH10" s="45" t="s">
        <v>24</v>
      </c>
      <c r="AI10" s="69" t="s">
        <v>23</v>
      </c>
      <c r="AJ10" s="57">
        <v>1</v>
      </c>
      <c r="AK10" s="46">
        <f>VLOOKUP(AI10,'Matríz de Carga'!$C:$D,2,0)*AJ10</f>
        <v>63687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93</v>
      </c>
      <c r="K11" s="58" t="s">
        <v>26</v>
      </c>
      <c r="L11" s="57">
        <v>1</v>
      </c>
      <c r="M11" s="59">
        <f>VLOOKUP(K11,'Matríz de Carga'!$C:$D,2,0)*L11</f>
        <v>83513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93</v>
      </c>
      <c r="W11" s="58" t="s">
        <v>26</v>
      </c>
      <c r="X11" s="57">
        <v>1</v>
      </c>
      <c r="Y11" s="46">
        <f>VLOOKUP(W11,'Matríz de Carga'!$C:$D,2,0)*X11</f>
        <v>83513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93</v>
      </c>
      <c r="AI11" s="58" t="s">
        <v>26</v>
      </c>
      <c r="AJ11" s="57">
        <v>1</v>
      </c>
      <c r="AK11" s="46">
        <f>VLOOKUP(AI11,'Matríz de Carga'!$C:$D,2,0)*AJ11</f>
        <v>83513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80</v>
      </c>
      <c r="X13" s="57">
        <v>1</v>
      </c>
      <c r="Y13" s="46">
        <f>VLOOKUP(W13,'Matríz de Carga'!$C:$D,2,0)*X13</f>
        <v>37157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309</v>
      </c>
      <c r="X14" s="57">
        <v>4</v>
      </c>
      <c r="Y14" s="46">
        <f>VLOOKUP(W14,'Matríz de Carga'!$C:$D,2,0)*X14</f>
        <v>122348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/>
      <c r="W15" s="58"/>
      <c r="X15" s="57"/>
      <c r="Y15" s="46"/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/>
      <c r="W16" s="58"/>
      <c r="X16" s="57"/>
      <c r="Y16" s="46"/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467711.9</v>
      </c>
      <c r="F21" s="190" t="s">
        <v>342</v>
      </c>
      <c r="G21" s="191"/>
      <c r="H21" s="191"/>
      <c r="I21" s="37">
        <f>SUM(I6:I20)</f>
        <v>562435.39999999991</v>
      </c>
      <c r="J21" s="190" t="s">
        <v>342</v>
      </c>
      <c r="K21" s="191"/>
      <c r="L21" s="191"/>
      <c r="M21" s="37">
        <f>SUM(M6:M20)</f>
        <v>556215.1</v>
      </c>
      <c r="N21" s="190" t="s">
        <v>342</v>
      </c>
      <c r="O21" s="191"/>
      <c r="P21" s="191"/>
      <c r="Q21" s="37">
        <f>SUM(Q6:Q20)</f>
        <v>562435.39999999991</v>
      </c>
      <c r="R21" s="190" t="s">
        <v>342</v>
      </c>
      <c r="S21" s="191"/>
      <c r="T21" s="191"/>
      <c r="U21" s="37">
        <f>SUM(U6:U20)</f>
        <v>467711.9</v>
      </c>
      <c r="V21" s="190" t="s">
        <v>342</v>
      </c>
      <c r="W21" s="191"/>
      <c r="X21" s="191"/>
      <c r="Y21" s="37">
        <f>SUM(Y6:Y20)</f>
        <v>884892.2</v>
      </c>
      <c r="Z21" s="190" t="s">
        <v>342</v>
      </c>
      <c r="AA21" s="191"/>
      <c r="AB21" s="191"/>
      <c r="AC21" s="37">
        <f>SUM(AC6:AC20)</f>
        <v>467711.9</v>
      </c>
      <c r="AD21" s="190" t="s">
        <v>342</v>
      </c>
      <c r="AE21" s="191"/>
      <c r="AF21" s="191"/>
      <c r="AG21" s="37">
        <f>SUM(AG6:AG20)</f>
        <v>562435.39999999991</v>
      </c>
      <c r="AH21" s="190" t="s">
        <v>342</v>
      </c>
      <c r="AI21" s="191"/>
      <c r="AJ21" s="191"/>
      <c r="AK21" s="65">
        <f>SUM(AK6:AK20)</f>
        <v>556215.1</v>
      </c>
    </row>
    <row r="22" spans="2:37" ht="15.75" thickBot="1">
      <c r="B22" s="188" t="s">
        <v>343</v>
      </c>
      <c r="C22" s="189"/>
      <c r="D22" s="189"/>
      <c r="E22" s="28">
        <f>E21*1.19</f>
        <v>556577.16099999996</v>
      </c>
      <c r="F22" s="188" t="s">
        <v>343</v>
      </c>
      <c r="G22" s="189"/>
      <c r="H22" s="189"/>
      <c r="I22" s="28">
        <f>I21*1.19</f>
        <v>669298.12599999981</v>
      </c>
      <c r="J22" s="188" t="s">
        <v>343</v>
      </c>
      <c r="K22" s="189"/>
      <c r="L22" s="189"/>
      <c r="M22" s="28">
        <f>M21*1.19</f>
        <v>661895.96899999992</v>
      </c>
      <c r="N22" s="188" t="s">
        <v>343</v>
      </c>
      <c r="O22" s="189"/>
      <c r="P22" s="189"/>
      <c r="Q22" s="28">
        <f>Q21*1.19</f>
        <v>669298.12599999981</v>
      </c>
      <c r="R22" s="188" t="s">
        <v>343</v>
      </c>
      <c r="S22" s="189"/>
      <c r="T22" s="189"/>
      <c r="U22" s="28">
        <f>U21*1.19</f>
        <v>556577.16099999996</v>
      </c>
      <c r="V22" s="188" t="s">
        <v>343</v>
      </c>
      <c r="W22" s="189"/>
      <c r="X22" s="189"/>
      <c r="Y22" s="28">
        <f>Y21*1.19</f>
        <v>1053021.7179999999</v>
      </c>
      <c r="Z22" s="188" t="s">
        <v>343</v>
      </c>
      <c r="AA22" s="189"/>
      <c r="AB22" s="189"/>
      <c r="AC22" s="28">
        <f>AC21*1.19</f>
        <v>556577.16099999996</v>
      </c>
      <c r="AD22" s="188" t="s">
        <v>343</v>
      </c>
      <c r="AE22" s="189"/>
      <c r="AF22" s="189"/>
      <c r="AG22" s="28">
        <f>AG21*1.19</f>
        <v>669298.12599999981</v>
      </c>
      <c r="AH22" s="188" t="s">
        <v>343</v>
      </c>
      <c r="AI22" s="189"/>
      <c r="AJ22" s="189"/>
      <c r="AK22" s="29">
        <f>AK21*1.19</f>
        <v>661895.96899999992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H68"/>
  <sheetViews>
    <sheetView workbookViewId="0">
      <selection activeCell="I13" sqref="I13"/>
    </sheetView>
  </sheetViews>
  <sheetFormatPr baseColWidth="10" defaultColWidth="11.42578125" defaultRowHeight="15"/>
  <cols>
    <col min="1" max="1" width="37.140625" bestFit="1" customWidth="1"/>
    <col min="2" max="2" width="22.28515625" bestFit="1" customWidth="1"/>
    <col min="3" max="3" width="20.42578125" bestFit="1" customWidth="1"/>
    <col min="4" max="4" width="19.42578125" bestFit="1" customWidth="1"/>
    <col min="5" max="5" width="10.85546875" bestFit="1" customWidth="1"/>
    <col min="6" max="6" width="14" bestFit="1" customWidth="1"/>
  </cols>
  <sheetData>
    <row r="1" spans="1:6">
      <c r="C1" s="21"/>
      <c r="D1" s="21"/>
      <c r="E1" s="21"/>
      <c r="F1" s="21"/>
    </row>
    <row r="2" spans="1:6">
      <c r="C2" s="6" t="s">
        <v>161</v>
      </c>
      <c r="D2" s="6" t="s">
        <v>162</v>
      </c>
      <c r="E2" s="6" t="s">
        <v>163</v>
      </c>
      <c r="F2" s="6" t="s">
        <v>164</v>
      </c>
    </row>
    <row r="3" spans="1:6">
      <c r="A3" s="11" t="s">
        <v>165</v>
      </c>
      <c r="B3" s="11" t="s">
        <v>166</v>
      </c>
      <c r="C3" s="4">
        <v>4</v>
      </c>
      <c r="D3" s="4"/>
      <c r="E3" s="4"/>
      <c r="F3" s="4"/>
    </row>
    <row r="4" spans="1:6">
      <c r="A4" s="11" t="s">
        <v>167</v>
      </c>
      <c r="B4" s="11" t="s">
        <v>168</v>
      </c>
      <c r="C4" s="4">
        <v>4.5</v>
      </c>
      <c r="D4" s="4"/>
      <c r="E4" s="4"/>
      <c r="F4" s="4"/>
    </row>
    <row r="5" spans="1:6">
      <c r="A5" s="11" t="s">
        <v>169</v>
      </c>
      <c r="B5" s="11" t="s">
        <v>170</v>
      </c>
      <c r="C5" s="4">
        <v>4</v>
      </c>
      <c r="D5" s="4"/>
      <c r="E5" s="4"/>
      <c r="F5" s="4"/>
    </row>
    <row r="6" spans="1:6">
      <c r="A6" s="11" t="s">
        <v>171</v>
      </c>
      <c r="B6" s="11" t="s">
        <v>172</v>
      </c>
      <c r="C6" s="4">
        <v>4.5</v>
      </c>
      <c r="D6" s="4"/>
      <c r="E6" s="4"/>
      <c r="F6" s="4"/>
    </row>
    <row r="7" spans="1:6">
      <c r="A7" s="11" t="s">
        <v>173</v>
      </c>
      <c r="B7" s="11" t="s">
        <v>174</v>
      </c>
      <c r="C7" s="4">
        <v>4.5</v>
      </c>
      <c r="D7" s="4"/>
      <c r="E7" s="4"/>
      <c r="F7" s="4"/>
    </row>
    <row r="8" spans="1:6">
      <c r="A8" s="11" t="s">
        <v>175</v>
      </c>
      <c r="B8" s="11" t="s">
        <v>176</v>
      </c>
      <c r="C8" s="4">
        <v>4</v>
      </c>
      <c r="D8" s="4"/>
      <c r="E8" s="4"/>
      <c r="F8" s="4"/>
    </row>
    <row r="9" spans="1:6">
      <c r="A9" s="11" t="s">
        <v>177</v>
      </c>
      <c r="B9" s="11" t="s">
        <v>178</v>
      </c>
      <c r="C9" s="4">
        <v>4</v>
      </c>
      <c r="D9" s="4"/>
      <c r="E9" s="4"/>
      <c r="F9" s="4"/>
    </row>
    <row r="10" spans="1:6">
      <c r="A10" s="11" t="s">
        <v>179</v>
      </c>
      <c r="B10" s="11" t="s">
        <v>180</v>
      </c>
      <c r="C10" s="4"/>
      <c r="D10" s="4">
        <v>4</v>
      </c>
      <c r="E10" s="4"/>
      <c r="F10" s="4"/>
    </row>
    <row r="11" spans="1:6">
      <c r="A11" s="11" t="s">
        <v>181</v>
      </c>
      <c r="B11" s="11" t="s">
        <v>182</v>
      </c>
      <c r="C11" s="4"/>
      <c r="D11" s="4">
        <v>4</v>
      </c>
      <c r="E11" s="4"/>
      <c r="F11" s="4"/>
    </row>
    <row r="12" spans="1:6">
      <c r="A12" s="11" t="s">
        <v>183</v>
      </c>
      <c r="B12" s="11" t="s">
        <v>184</v>
      </c>
      <c r="C12" s="4"/>
      <c r="D12" s="4">
        <v>5.7</v>
      </c>
      <c r="E12" s="4">
        <v>5.2</v>
      </c>
      <c r="F12" s="4"/>
    </row>
    <row r="13" spans="1:6">
      <c r="A13" s="11" t="s">
        <v>185</v>
      </c>
      <c r="B13" s="11" t="s">
        <v>186</v>
      </c>
      <c r="C13" s="4"/>
      <c r="D13" s="4">
        <v>5.7</v>
      </c>
      <c r="E13" s="4">
        <v>6</v>
      </c>
      <c r="F13" s="4">
        <v>0.65</v>
      </c>
    </row>
    <row r="14" spans="1:6">
      <c r="A14" s="11" t="s">
        <v>187</v>
      </c>
      <c r="B14" s="11" t="s">
        <v>188</v>
      </c>
      <c r="C14" s="4"/>
      <c r="D14" s="4">
        <v>4</v>
      </c>
      <c r="E14" s="4">
        <v>5.2</v>
      </c>
      <c r="F14" s="4"/>
    </row>
    <row r="15" spans="1:6">
      <c r="A15" s="11" t="s">
        <v>189</v>
      </c>
      <c r="B15" s="11" t="s">
        <v>190</v>
      </c>
      <c r="C15" s="4"/>
      <c r="D15" s="4">
        <v>4</v>
      </c>
      <c r="E15" s="4"/>
      <c r="F15" s="4"/>
    </row>
    <row r="16" spans="1:6">
      <c r="A16" s="11" t="s">
        <v>191</v>
      </c>
      <c r="B16" s="11" t="s">
        <v>192</v>
      </c>
      <c r="C16" s="4"/>
      <c r="D16" s="4">
        <v>5.7</v>
      </c>
      <c r="E16" s="4">
        <v>5.5</v>
      </c>
      <c r="F16" s="4">
        <v>1</v>
      </c>
    </row>
    <row r="17" spans="1:8">
      <c r="A17" s="11" t="s">
        <v>193</v>
      </c>
      <c r="B17" s="11" t="s">
        <v>194</v>
      </c>
      <c r="C17" s="4"/>
      <c r="D17" s="4">
        <v>5.5</v>
      </c>
      <c r="E17" s="4">
        <v>5.5</v>
      </c>
      <c r="F17" s="4">
        <v>1</v>
      </c>
    </row>
    <row r="18" spans="1:8">
      <c r="A18" s="11" t="s">
        <v>195</v>
      </c>
      <c r="B18" s="11" t="s">
        <v>196</v>
      </c>
      <c r="C18" s="4"/>
      <c r="D18" s="4">
        <v>6.1</v>
      </c>
      <c r="E18" s="4"/>
      <c r="F18" s="4"/>
    </row>
    <row r="19" spans="1:8">
      <c r="A19" s="11" t="s">
        <v>197</v>
      </c>
      <c r="B19" s="11" t="s">
        <v>198</v>
      </c>
      <c r="C19" s="4"/>
      <c r="D19" s="4">
        <v>5.5</v>
      </c>
      <c r="E19" s="4"/>
      <c r="F19" s="4">
        <v>1</v>
      </c>
    </row>
    <row r="20" spans="1:8">
      <c r="A20" s="11" t="s">
        <v>199</v>
      </c>
      <c r="B20" s="11" t="s">
        <v>200</v>
      </c>
      <c r="C20" s="4"/>
      <c r="D20" s="4">
        <v>4</v>
      </c>
      <c r="E20" s="4"/>
      <c r="F20" s="4"/>
    </row>
    <row r="21" spans="1:8">
      <c r="A21" s="11" t="s">
        <v>201</v>
      </c>
      <c r="B21" s="11" t="s">
        <v>202</v>
      </c>
      <c r="C21" s="4"/>
      <c r="D21" s="4">
        <v>4</v>
      </c>
      <c r="E21" s="4"/>
      <c r="F21" s="4"/>
    </row>
    <row r="22" spans="1:8">
      <c r="A22" s="11" t="s">
        <v>203</v>
      </c>
      <c r="B22" s="11" t="s">
        <v>204</v>
      </c>
      <c r="C22" s="4"/>
      <c r="D22" s="4">
        <v>5.7</v>
      </c>
      <c r="E22" s="4">
        <v>5.2</v>
      </c>
      <c r="F22" s="4"/>
    </row>
    <row r="23" spans="1:8">
      <c r="A23" s="11" t="s">
        <v>205</v>
      </c>
      <c r="B23" s="11" t="s">
        <v>206</v>
      </c>
      <c r="C23" s="4"/>
      <c r="D23" s="4">
        <v>7</v>
      </c>
      <c r="E23" s="4"/>
      <c r="F23" s="4"/>
    </row>
    <row r="24" spans="1:8">
      <c r="A24" s="11" t="s">
        <v>207</v>
      </c>
      <c r="B24" s="11" t="s">
        <v>208</v>
      </c>
      <c r="C24" s="4"/>
      <c r="D24" s="4">
        <v>7</v>
      </c>
      <c r="E24" s="4"/>
      <c r="F24" s="4"/>
    </row>
    <row r="25" spans="1:8">
      <c r="A25" s="11" t="s">
        <v>209</v>
      </c>
      <c r="B25" s="11" t="s">
        <v>210</v>
      </c>
      <c r="C25" s="4"/>
      <c r="D25" s="4">
        <v>3.6</v>
      </c>
      <c r="E25" s="4"/>
      <c r="F25" s="4"/>
    </row>
    <row r="26" spans="1:8">
      <c r="A26" s="11" t="s">
        <v>211</v>
      </c>
      <c r="B26" s="11" t="s">
        <v>212</v>
      </c>
      <c r="C26" s="4"/>
      <c r="D26" s="4">
        <v>3.6</v>
      </c>
      <c r="E26" s="4"/>
      <c r="F26" s="4"/>
    </row>
    <row r="27" spans="1:8">
      <c r="A27" s="24" t="s">
        <v>213</v>
      </c>
      <c r="B27" s="11" t="s">
        <v>214</v>
      </c>
      <c r="C27" s="4">
        <v>4.5</v>
      </c>
      <c r="D27" s="4"/>
      <c r="E27" s="4"/>
      <c r="F27" s="4"/>
    </row>
    <row r="28" spans="1:8">
      <c r="A28" s="24" t="s">
        <v>215</v>
      </c>
      <c r="B28" s="11" t="s">
        <v>216</v>
      </c>
      <c r="C28" s="4">
        <v>4.5</v>
      </c>
      <c r="D28" s="4"/>
      <c r="E28" s="4"/>
      <c r="F28" s="4"/>
    </row>
    <row r="29" spans="1:8">
      <c r="C29" s="21"/>
      <c r="D29" s="21"/>
      <c r="E29" s="21"/>
      <c r="F29" s="21"/>
    </row>
    <row r="30" spans="1:8">
      <c r="C30" s="144" t="s">
        <v>217</v>
      </c>
      <c r="D30" s="144" t="s">
        <v>218</v>
      </c>
      <c r="E30" s="145" t="s">
        <v>219</v>
      </c>
      <c r="F30" s="145" t="s">
        <v>220</v>
      </c>
      <c r="G30" s="145" t="s">
        <v>221</v>
      </c>
      <c r="H30" s="145" t="s">
        <v>222</v>
      </c>
    </row>
    <row r="31" spans="1:8">
      <c r="C31" s="144"/>
      <c r="D31" s="144"/>
      <c r="E31" s="145"/>
      <c r="F31" s="145"/>
      <c r="G31" s="145"/>
      <c r="H31" s="145"/>
    </row>
    <row r="32" spans="1:8">
      <c r="C32" s="144"/>
      <c r="D32" s="144"/>
      <c r="E32" s="145"/>
      <c r="F32" s="145"/>
      <c r="G32" s="145"/>
      <c r="H32" s="145"/>
    </row>
    <row r="33" spans="1:8">
      <c r="C33" s="144"/>
      <c r="D33" s="144"/>
      <c r="E33" s="145"/>
      <c r="F33" s="145"/>
      <c r="G33" s="145"/>
      <c r="H33" s="145"/>
    </row>
    <row r="34" spans="1:8">
      <c r="C34" s="144"/>
      <c r="D34" s="144"/>
      <c r="E34" s="145"/>
      <c r="F34" s="145"/>
      <c r="G34" s="145"/>
      <c r="H34" s="145"/>
    </row>
    <row r="35" spans="1:8">
      <c r="A35" s="11" t="s">
        <v>165</v>
      </c>
      <c r="B35" s="11" t="s">
        <v>166</v>
      </c>
      <c r="C35" s="4">
        <v>1.7</v>
      </c>
      <c r="D35" s="4">
        <v>2.1</v>
      </c>
      <c r="E35" s="4">
        <v>2.5</v>
      </c>
      <c r="F35" s="4">
        <v>4.2</v>
      </c>
      <c r="G35" s="4">
        <v>2.5</v>
      </c>
      <c r="H35" s="4">
        <v>4.5999999999999996</v>
      </c>
    </row>
    <row r="36" spans="1:8">
      <c r="A36" s="11" t="s">
        <v>167</v>
      </c>
      <c r="B36" s="11" t="s">
        <v>168</v>
      </c>
      <c r="C36" s="4">
        <v>1.6</v>
      </c>
      <c r="D36" s="4">
        <v>2</v>
      </c>
      <c r="E36" s="4">
        <v>2.4</v>
      </c>
      <c r="F36" s="4">
        <v>2</v>
      </c>
      <c r="G36" s="4">
        <v>5.2</v>
      </c>
      <c r="H36" s="4">
        <v>2.4</v>
      </c>
    </row>
    <row r="37" spans="1:8">
      <c r="A37" s="11" t="s">
        <v>169</v>
      </c>
      <c r="B37" s="11" t="s">
        <v>170</v>
      </c>
      <c r="C37" s="4">
        <v>1.6</v>
      </c>
      <c r="D37" s="4">
        <v>1.8</v>
      </c>
      <c r="E37" s="4">
        <v>2.2999999999999998</v>
      </c>
      <c r="F37" s="4">
        <v>1.8</v>
      </c>
      <c r="G37" s="4">
        <v>5.0999999999999996</v>
      </c>
      <c r="H37" s="4">
        <v>2.2999999999999998</v>
      </c>
    </row>
    <row r="38" spans="1:8">
      <c r="A38" s="11" t="s">
        <v>171</v>
      </c>
      <c r="B38" s="11" t="s">
        <v>172</v>
      </c>
      <c r="C38" s="4">
        <v>1.7</v>
      </c>
      <c r="D38" s="4">
        <v>2.1</v>
      </c>
      <c r="E38" s="4">
        <v>2.5</v>
      </c>
      <c r="F38" s="4">
        <v>4.2</v>
      </c>
      <c r="G38" s="4">
        <v>2.5</v>
      </c>
      <c r="H38" s="4">
        <v>4.5999999999999996</v>
      </c>
    </row>
    <row r="39" spans="1:8">
      <c r="A39" s="11" t="s">
        <v>173</v>
      </c>
      <c r="B39" s="11" t="s">
        <v>174</v>
      </c>
      <c r="C39" s="4">
        <v>1.6</v>
      </c>
      <c r="D39" s="4">
        <v>2.2000000000000002</v>
      </c>
      <c r="E39" s="4">
        <v>2.6</v>
      </c>
      <c r="F39" s="4">
        <v>2.2000000000000002</v>
      </c>
      <c r="G39" s="4">
        <v>5.4</v>
      </c>
      <c r="H39" s="4">
        <v>2.6</v>
      </c>
    </row>
    <row r="40" spans="1:8">
      <c r="A40" s="11" t="s">
        <v>175</v>
      </c>
      <c r="B40" s="11" t="s">
        <v>176</v>
      </c>
      <c r="C40" s="4">
        <v>1.7</v>
      </c>
      <c r="D40" s="4">
        <v>1.9</v>
      </c>
      <c r="E40" s="4">
        <v>2.2999999999999998</v>
      </c>
      <c r="F40" s="4">
        <v>1.9</v>
      </c>
      <c r="G40" s="4">
        <v>5.3</v>
      </c>
      <c r="H40" s="4">
        <v>2.2999999999999998</v>
      </c>
    </row>
    <row r="41" spans="1:8">
      <c r="A41" s="11" t="s">
        <v>177</v>
      </c>
      <c r="B41" s="11" t="s">
        <v>178</v>
      </c>
      <c r="C41" s="4">
        <v>1.7</v>
      </c>
      <c r="D41" s="4">
        <v>2.1</v>
      </c>
      <c r="E41" s="4">
        <v>2.5</v>
      </c>
      <c r="F41" s="4">
        <v>2.1</v>
      </c>
      <c r="G41" s="4">
        <v>5.5</v>
      </c>
      <c r="H41" s="4">
        <v>2.5</v>
      </c>
    </row>
    <row r="42" spans="1:8">
      <c r="A42" s="11" t="s">
        <v>179</v>
      </c>
      <c r="B42" s="11" t="s">
        <v>180</v>
      </c>
      <c r="C42" s="4">
        <v>1.7</v>
      </c>
      <c r="D42" s="4">
        <v>1.9</v>
      </c>
      <c r="E42" s="4">
        <v>2.2999999999999998</v>
      </c>
      <c r="F42" s="4">
        <v>1.9</v>
      </c>
      <c r="G42" s="4">
        <v>5.3</v>
      </c>
      <c r="H42" s="4">
        <v>2.2999999999999998</v>
      </c>
    </row>
    <row r="43" spans="1:8">
      <c r="A43" s="11" t="s">
        <v>181</v>
      </c>
      <c r="B43" s="11" t="s">
        <v>182</v>
      </c>
      <c r="C43" s="4">
        <v>1.7</v>
      </c>
      <c r="D43" s="4">
        <v>2.1</v>
      </c>
      <c r="E43" s="4">
        <v>2.5</v>
      </c>
      <c r="F43" s="4">
        <v>2.1</v>
      </c>
      <c r="G43" s="4">
        <v>5.5</v>
      </c>
      <c r="H43" s="4">
        <v>2.5</v>
      </c>
    </row>
    <row r="44" spans="1:8">
      <c r="A44" s="11" t="s">
        <v>183</v>
      </c>
      <c r="B44" s="11" t="s">
        <v>184</v>
      </c>
      <c r="C44" s="4">
        <v>1.7</v>
      </c>
      <c r="D44" s="4">
        <v>1.8</v>
      </c>
      <c r="E44" s="4">
        <v>3.1</v>
      </c>
      <c r="F44" s="4">
        <v>1.8</v>
      </c>
      <c r="G44" s="4">
        <v>3.1</v>
      </c>
      <c r="H44" s="4">
        <v>3.1</v>
      </c>
    </row>
    <row r="45" spans="1:8">
      <c r="A45" s="11" t="s">
        <v>185</v>
      </c>
      <c r="B45" s="11" t="s">
        <v>186</v>
      </c>
      <c r="C45" s="4">
        <v>1.7</v>
      </c>
      <c r="D45" s="4">
        <v>2.2000000000000002</v>
      </c>
      <c r="E45" s="4">
        <v>3.6</v>
      </c>
      <c r="F45" s="4">
        <v>2.2000000000000002</v>
      </c>
      <c r="G45" s="4">
        <v>3.6</v>
      </c>
      <c r="H45" s="4">
        <v>3.6</v>
      </c>
    </row>
    <row r="46" spans="1:8">
      <c r="A46" s="11" t="s">
        <v>187</v>
      </c>
      <c r="B46" s="11" t="s">
        <v>188</v>
      </c>
      <c r="C46" s="4">
        <v>1.8</v>
      </c>
      <c r="D46" s="4">
        <v>1.9</v>
      </c>
      <c r="E46" s="4">
        <v>3.7</v>
      </c>
      <c r="F46" s="4">
        <v>2</v>
      </c>
      <c r="G46" s="4">
        <v>6.6</v>
      </c>
      <c r="H46" s="4">
        <v>3.7</v>
      </c>
    </row>
    <row r="47" spans="1:8">
      <c r="A47" s="11" t="s">
        <v>189</v>
      </c>
      <c r="B47" s="11" t="s">
        <v>190</v>
      </c>
      <c r="C47" s="4">
        <v>1.8</v>
      </c>
      <c r="D47" s="4">
        <v>2</v>
      </c>
      <c r="E47" s="4">
        <v>2.5</v>
      </c>
      <c r="F47" s="4">
        <v>2</v>
      </c>
      <c r="G47" s="4">
        <v>5.4</v>
      </c>
      <c r="H47" s="4">
        <v>2.5</v>
      </c>
    </row>
    <row r="48" spans="1:8">
      <c r="A48" s="11" t="s">
        <v>191</v>
      </c>
      <c r="B48" s="11" t="s">
        <v>192</v>
      </c>
      <c r="C48" s="4">
        <v>1.8</v>
      </c>
      <c r="D48" s="4">
        <v>1.9</v>
      </c>
      <c r="E48" s="4">
        <v>3.7</v>
      </c>
      <c r="F48" s="4">
        <v>1.9</v>
      </c>
      <c r="G48" s="4">
        <v>3.7</v>
      </c>
      <c r="H48" s="4">
        <v>3.7</v>
      </c>
    </row>
    <row r="49" spans="1:8">
      <c r="A49" s="11" t="s">
        <v>193</v>
      </c>
      <c r="B49" s="11" t="s">
        <v>194</v>
      </c>
      <c r="C49" s="4">
        <v>2</v>
      </c>
      <c r="D49" s="4">
        <v>2.2999999999999998</v>
      </c>
      <c r="E49" s="4">
        <v>3.6</v>
      </c>
      <c r="F49" s="4">
        <v>5.0999999999999996</v>
      </c>
      <c r="G49" s="4">
        <v>3.7</v>
      </c>
      <c r="H49" s="4">
        <v>6.4</v>
      </c>
    </row>
    <row r="50" spans="1:8">
      <c r="A50" s="11" t="s">
        <v>195</v>
      </c>
      <c r="B50" s="11" t="s">
        <v>196</v>
      </c>
      <c r="C50" s="4">
        <v>1.8</v>
      </c>
      <c r="D50" s="4">
        <v>2.2000000000000002</v>
      </c>
      <c r="E50" s="4">
        <v>2.5</v>
      </c>
      <c r="F50" s="4">
        <v>2.2000000000000002</v>
      </c>
      <c r="G50" s="4">
        <v>2.5</v>
      </c>
      <c r="H50" s="4">
        <v>2.5</v>
      </c>
    </row>
    <row r="51" spans="1:8">
      <c r="A51" s="11" t="s">
        <v>197</v>
      </c>
      <c r="B51" s="11" t="s">
        <v>198</v>
      </c>
      <c r="C51" s="4">
        <v>2.4</v>
      </c>
      <c r="D51" s="4">
        <v>3.1</v>
      </c>
      <c r="E51" s="4">
        <v>4.3</v>
      </c>
      <c r="F51" s="4">
        <v>3.1</v>
      </c>
      <c r="G51" s="4">
        <v>4.3</v>
      </c>
      <c r="H51" s="4">
        <v>4.3</v>
      </c>
    </row>
    <row r="52" spans="1:8">
      <c r="A52" s="11" t="s">
        <v>199</v>
      </c>
      <c r="B52" s="11" t="s">
        <v>200</v>
      </c>
      <c r="C52" s="4">
        <v>1.9</v>
      </c>
      <c r="D52" s="4">
        <v>2.1</v>
      </c>
      <c r="E52" s="4">
        <v>2.6</v>
      </c>
      <c r="F52" s="4">
        <v>4.5999999999999996</v>
      </c>
      <c r="G52" s="4">
        <v>5.5</v>
      </c>
      <c r="H52" s="4">
        <v>5.0999999999999996</v>
      </c>
    </row>
    <row r="53" spans="1:8">
      <c r="A53" s="11" t="s">
        <v>201</v>
      </c>
      <c r="B53" s="11" t="s">
        <v>202</v>
      </c>
      <c r="C53" s="4">
        <v>1.9</v>
      </c>
      <c r="D53" s="4">
        <v>2.2999999999999998</v>
      </c>
      <c r="E53" s="4">
        <v>2.8</v>
      </c>
      <c r="F53" s="4">
        <v>4.8</v>
      </c>
      <c r="G53" s="4">
        <v>5.7</v>
      </c>
      <c r="H53" s="4">
        <v>5.3</v>
      </c>
    </row>
    <row r="54" spans="1:8">
      <c r="A54" s="11" t="s">
        <v>203</v>
      </c>
      <c r="B54" s="11" t="s">
        <v>204</v>
      </c>
      <c r="C54" s="4">
        <v>1.7</v>
      </c>
      <c r="D54" s="4">
        <v>1.8</v>
      </c>
      <c r="E54" s="4">
        <v>3.4</v>
      </c>
      <c r="F54" s="4">
        <v>1.8</v>
      </c>
      <c r="G54" s="4">
        <v>3.4</v>
      </c>
      <c r="H54" s="4">
        <v>3.4</v>
      </c>
    </row>
    <row r="55" spans="1:8">
      <c r="A55" s="11" t="s">
        <v>205</v>
      </c>
      <c r="B55" s="11" t="s">
        <v>206</v>
      </c>
      <c r="C55" s="4">
        <v>2.2999999999999998</v>
      </c>
      <c r="D55" s="4">
        <v>2.5</v>
      </c>
      <c r="E55" s="4">
        <v>2.9</v>
      </c>
      <c r="F55" s="4">
        <v>3.3</v>
      </c>
      <c r="G55" s="4">
        <v>5.8</v>
      </c>
      <c r="H55" s="4">
        <v>8.5</v>
      </c>
    </row>
    <row r="56" spans="1:8">
      <c r="A56" s="11" t="s">
        <v>207</v>
      </c>
      <c r="B56" s="11" t="s">
        <v>208</v>
      </c>
      <c r="C56" s="4">
        <v>2.2999999999999998</v>
      </c>
      <c r="D56" s="4">
        <v>2.5</v>
      </c>
      <c r="E56" s="4">
        <v>2.6</v>
      </c>
      <c r="F56" s="4">
        <v>3</v>
      </c>
      <c r="G56" s="4">
        <v>5.5</v>
      </c>
      <c r="H56" s="4">
        <v>5.9</v>
      </c>
    </row>
    <row r="57" spans="1:8">
      <c r="A57" s="11" t="s">
        <v>209</v>
      </c>
      <c r="B57" s="11" t="s">
        <v>210</v>
      </c>
      <c r="C57" s="4">
        <v>1.7</v>
      </c>
      <c r="D57" s="4">
        <v>2.4</v>
      </c>
      <c r="E57" s="4">
        <v>2.8</v>
      </c>
      <c r="F57" s="4">
        <v>2.4</v>
      </c>
      <c r="G57" s="4">
        <v>2.8</v>
      </c>
      <c r="H57" s="4">
        <v>2.8</v>
      </c>
    </row>
    <row r="58" spans="1:8">
      <c r="A58" s="11" t="s">
        <v>211</v>
      </c>
      <c r="B58" s="25" t="s">
        <v>212</v>
      </c>
      <c r="C58" s="4">
        <v>1.7</v>
      </c>
      <c r="D58" s="4">
        <v>2.2000000000000002</v>
      </c>
      <c r="E58" s="4">
        <v>2.6</v>
      </c>
      <c r="F58" s="4">
        <v>2.2000000000000002</v>
      </c>
      <c r="G58" s="4">
        <v>2.6</v>
      </c>
      <c r="H58" s="4">
        <v>2.6</v>
      </c>
    </row>
    <row r="59" spans="1:8">
      <c r="A59" s="24" t="s">
        <v>213</v>
      </c>
      <c r="B59" s="11" t="s">
        <v>214</v>
      </c>
      <c r="C59" s="4">
        <v>1.6</v>
      </c>
      <c r="D59" s="4">
        <v>2.1</v>
      </c>
      <c r="E59" s="4">
        <v>2.7</v>
      </c>
      <c r="F59" s="4">
        <v>2.1</v>
      </c>
      <c r="G59" s="4">
        <v>5.5</v>
      </c>
      <c r="H59" s="4">
        <v>2.7</v>
      </c>
    </row>
    <row r="60" spans="1:8">
      <c r="A60" s="24" t="s">
        <v>215</v>
      </c>
      <c r="B60" s="11" t="s">
        <v>216</v>
      </c>
      <c r="C60" s="4">
        <v>1.6</v>
      </c>
      <c r="D60" s="4">
        <v>1.8</v>
      </c>
      <c r="E60" s="4">
        <v>2.4</v>
      </c>
      <c r="F60" s="4">
        <v>1.8</v>
      </c>
      <c r="G60" s="4">
        <v>5.2</v>
      </c>
      <c r="H60" s="4">
        <v>2.4</v>
      </c>
    </row>
    <row r="61" spans="1:8">
      <c r="C61" s="21"/>
      <c r="D61" s="21"/>
      <c r="E61" s="21"/>
      <c r="F61" s="21"/>
    </row>
    <row r="62" spans="1:8">
      <c r="C62" s="143" t="s">
        <v>223</v>
      </c>
      <c r="D62" s="143" t="s">
        <v>224</v>
      </c>
      <c r="E62" s="143" t="s">
        <v>225</v>
      </c>
      <c r="F62" s="143" t="s">
        <v>226</v>
      </c>
      <c r="G62" s="143" t="s">
        <v>227</v>
      </c>
      <c r="H62" s="143" t="s">
        <v>222</v>
      </c>
    </row>
    <row r="63" spans="1:8">
      <c r="C63" s="143"/>
      <c r="D63" s="143"/>
      <c r="E63" s="143"/>
      <c r="F63" s="143"/>
      <c r="G63" s="143"/>
      <c r="H63" s="143"/>
    </row>
    <row r="64" spans="1:8">
      <c r="C64" s="143"/>
      <c r="D64" s="143"/>
      <c r="E64" s="143"/>
      <c r="F64" s="143"/>
      <c r="G64" s="143"/>
      <c r="H64" s="143"/>
    </row>
    <row r="65" spans="1:8">
      <c r="C65" s="143"/>
      <c r="D65" s="143"/>
      <c r="E65" s="143"/>
      <c r="F65" s="143"/>
      <c r="G65" s="143"/>
      <c r="H65" s="143"/>
    </row>
    <row r="66" spans="1:8">
      <c r="C66" s="143"/>
      <c r="D66" s="143"/>
      <c r="E66" s="143"/>
      <c r="F66" s="143"/>
      <c r="G66" s="143"/>
      <c r="H66" s="143"/>
    </row>
    <row r="67" spans="1:8">
      <c r="A67" s="11" t="s">
        <v>205</v>
      </c>
      <c r="B67" s="24" t="s">
        <v>206</v>
      </c>
      <c r="C67" s="4">
        <v>2.2999999999999998</v>
      </c>
      <c r="D67" s="4">
        <v>2.5</v>
      </c>
      <c r="E67" s="4">
        <v>2.9</v>
      </c>
      <c r="F67" s="4">
        <v>3.3</v>
      </c>
      <c r="G67" s="4">
        <v>5.8</v>
      </c>
      <c r="H67" s="4">
        <v>8.5</v>
      </c>
    </row>
    <row r="68" spans="1:8">
      <c r="A68" s="11" t="s">
        <v>207</v>
      </c>
      <c r="B68" s="24" t="s">
        <v>208</v>
      </c>
      <c r="C68" s="4">
        <v>2.2999999999999998</v>
      </c>
      <c r="D68" s="4">
        <v>2.5</v>
      </c>
      <c r="E68" s="4">
        <v>2.6</v>
      </c>
      <c r="F68" s="4">
        <v>3</v>
      </c>
      <c r="G68" s="4">
        <v>5.5</v>
      </c>
      <c r="H68" s="4">
        <v>5.9</v>
      </c>
    </row>
  </sheetData>
  <mergeCells count="12">
    <mergeCell ref="H62:H66"/>
    <mergeCell ref="C30:C34"/>
    <mergeCell ref="D30:D34"/>
    <mergeCell ref="E30:E34"/>
    <mergeCell ref="F30:F34"/>
    <mergeCell ref="G30:G34"/>
    <mergeCell ref="H30:H34"/>
    <mergeCell ref="C62:C66"/>
    <mergeCell ref="D62:D66"/>
    <mergeCell ref="E62:E66"/>
    <mergeCell ref="F62:F66"/>
    <mergeCell ref="G62:G6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4BAC-299D-49E8-ACAB-7C5A80D5E165}">
  <dimension ref="B1:AK22"/>
  <sheetViews>
    <sheetView showGridLines="0" zoomScale="80" zoomScaleNormal="80" workbookViewId="0">
      <selection activeCell="B1" sqref="B1:AK1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362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2</v>
      </c>
      <c r="E6" s="55">
        <f>D6*'Matríz de Carga'!J5</f>
        <v>248162</v>
      </c>
      <c r="F6" s="33" t="s">
        <v>339</v>
      </c>
      <c r="G6" s="50"/>
      <c r="H6" s="56">
        <v>2.5</v>
      </c>
      <c r="I6" s="55">
        <f>H6*'Matríz de Carga'!J5</f>
        <v>310202.5</v>
      </c>
      <c r="J6" s="33" t="s">
        <v>339</v>
      </c>
      <c r="K6" s="50"/>
      <c r="L6" s="56">
        <v>2.2000000000000002</v>
      </c>
      <c r="M6" s="51">
        <f>L6*'Matríz de Carga'!J5</f>
        <v>272978.2</v>
      </c>
      <c r="N6" s="33" t="s">
        <v>339</v>
      </c>
      <c r="O6" s="50"/>
      <c r="P6" s="56">
        <v>2.5</v>
      </c>
      <c r="Q6" s="51">
        <f>P6*'Matríz de Carga'!J5</f>
        <v>310202.5</v>
      </c>
      <c r="R6" s="40" t="s">
        <v>339</v>
      </c>
      <c r="S6" s="41"/>
      <c r="T6" s="56">
        <v>2</v>
      </c>
      <c r="U6" s="55">
        <f>T6*'Matríz de Carga'!J5</f>
        <v>248162</v>
      </c>
      <c r="V6" s="33" t="s">
        <v>339</v>
      </c>
      <c r="W6" s="50"/>
      <c r="X6" s="56">
        <v>3.5</v>
      </c>
      <c r="Y6" s="39">
        <f>X6*'Matríz de Carga'!J5</f>
        <v>434283.5</v>
      </c>
      <c r="Z6" s="41" t="s">
        <v>339</v>
      </c>
      <c r="AA6" s="41"/>
      <c r="AB6" s="56">
        <v>2</v>
      </c>
      <c r="AC6" s="31">
        <f>AB6*'Matríz de Carga'!J5</f>
        <v>248162</v>
      </c>
      <c r="AD6" s="33" t="s">
        <v>339</v>
      </c>
      <c r="AE6" s="50"/>
      <c r="AF6" s="56">
        <v>2.5</v>
      </c>
      <c r="AG6" s="39">
        <f>AF6*'Matríz de Carga'!J5</f>
        <v>310202.5</v>
      </c>
      <c r="AH6" s="33" t="s">
        <v>339</v>
      </c>
      <c r="AI6" s="50"/>
      <c r="AJ6" s="56">
        <v>2.2000000000000002</v>
      </c>
      <c r="AK6" s="39">
        <f>AJ6*'Matríz de Carga'!J5</f>
        <v>272978.2</v>
      </c>
    </row>
    <row r="7" spans="2:37">
      <c r="B7" s="47" t="s">
        <v>340</v>
      </c>
      <c r="C7" s="60" t="s">
        <v>341</v>
      </c>
      <c r="D7" s="57">
        <v>8</v>
      </c>
      <c r="E7" s="59">
        <f>D7*'Matríz de Carga'!J9</f>
        <v>138272</v>
      </c>
      <c r="F7" s="47" t="s">
        <v>340</v>
      </c>
      <c r="G7" s="60" t="s">
        <v>341</v>
      </c>
      <c r="H7" s="57">
        <f>+D7</f>
        <v>8</v>
      </c>
      <c r="I7" s="59">
        <f>E7</f>
        <v>138272</v>
      </c>
      <c r="J7" s="47" t="s">
        <v>340</v>
      </c>
      <c r="K7" s="60" t="s">
        <v>341</v>
      </c>
      <c r="L7" s="57">
        <f>+H7</f>
        <v>8</v>
      </c>
      <c r="M7" s="59">
        <f>E7</f>
        <v>138272</v>
      </c>
      <c r="N7" s="47" t="s">
        <v>340</v>
      </c>
      <c r="O7" s="60" t="s">
        <v>341</v>
      </c>
      <c r="P7" s="57">
        <f>+L7</f>
        <v>8</v>
      </c>
      <c r="Q7" s="59">
        <f>E7</f>
        <v>138272</v>
      </c>
      <c r="R7" s="47" t="s">
        <v>340</v>
      </c>
      <c r="S7" s="60" t="s">
        <v>341</v>
      </c>
      <c r="T7" s="57">
        <f>+P7</f>
        <v>8</v>
      </c>
      <c r="U7" s="59">
        <f>E7</f>
        <v>138272</v>
      </c>
      <c r="V7" s="47" t="s">
        <v>340</v>
      </c>
      <c r="W7" s="60" t="s">
        <v>341</v>
      </c>
      <c r="X7" s="57">
        <f>+T7</f>
        <v>8</v>
      </c>
      <c r="Y7" s="46">
        <f>E7</f>
        <v>138272</v>
      </c>
      <c r="Z7" s="60" t="s">
        <v>340</v>
      </c>
      <c r="AA7" s="60" t="s">
        <v>341</v>
      </c>
      <c r="AB7" s="57">
        <f>+X7</f>
        <v>8</v>
      </c>
      <c r="AC7" s="46">
        <f>E7</f>
        <v>138272</v>
      </c>
      <c r="AD7" s="47" t="s">
        <v>340</v>
      </c>
      <c r="AE7" s="60" t="s">
        <v>341</v>
      </c>
      <c r="AF7" s="57">
        <f>+AB7</f>
        <v>8</v>
      </c>
      <c r="AG7" s="46">
        <f>E7</f>
        <v>138272</v>
      </c>
      <c r="AH7" s="47" t="s">
        <v>340</v>
      </c>
      <c r="AI7" s="60" t="s">
        <v>341</v>
      </c>
      <c r="AJ7" s="57">
        <f>+AF7</f>
        <v>8</v>
      </c>
      <c r="AK7" s="46">
        <f>E7</f>
        <v>138272</v>
      </c>
    </row>
    <row r="8" spans="2:37">
      <c r="B8" s="47" t="s">
        <v>160</v>
      </c>
      <c r="C8" s="68" t="s">
        <v>276</v>
      </c>
      <c r="D8" s="57">
        <v>1</v>
      </c>
      <c r="E8" s="59">
        <f>VLOOKUP(C8,'Matríz de Carga'!$C:$D,2,0)*D8</f>
        <v>25925</v>
      </c>
      <c r="F8" s="47" t="s">
        <v>160</v>
      </c>
      <c r="G8" s="68" t="s">
        <v>276</v>
      </c>
      <c r="H8" s="57">
        <v>1</v>
      </c>
      <c r="I8" s="59">
        <f>VLOOKUP(G8,'Matríz de Carga'!$C:$D,2,0)*H8</f>
        <v>25925</v>
      </c>
      <c r="J8" s="47" t="s">
        <v>160</v>
      </c>
      <c r="K8" s="68" t="s">
        <v>276</v>
      </c>
      <c r="L8" s="57">
        <v>1</v>
      </c>
      <c r="M8" s="59">
        <f>VLOOKUP(K8,'Matríz de Carga'!$C:$D,2,0)*L8</f>
        <v>25925</v>
      </c>
      <c r="N8" s="47" t="s">
        <v>160</v>
      </c>
      <c r="O8" s="68" t="s">
        <v>276</v>
      </c>
      <c r="P8" s="57">
        <v>1</v>
      </c>
      <c r="Q8" s="59">
        <f>VLOOKUP(O8,'Matríz de Carga'!$C:$D,2,0)*P8</f>
        <v>25925</v>
      </c>
      <c r="R8" s="47" t="s">
        <v>160</v>
      </c>
      <c r="S8" s="68" t="s">
        <v>276</v>
      </c>
      <c r="T8" s="57">
        <v>1</v>
      </c>
      <c r="U8" s="59">
        <f>VLOOKUP(S8,'Matríz de Carga'!$C:$D,2,0)*T8</f>
        <v>25925</v>
      </c>
      <c r="V8" s="47" t="s">
        <v>160</v>
      </c>
      <c r="W8" s="68" t="s">
        <v>276</v>
      </c>
      <c r="X8" s="57">
        <v>1</v>
      </c>
      <c r="Y8" s="46">
        <f>VLOOKUP(W8,'Matríz de Carga'!$C:$D,2,0)*X8</f>
        <v>25925</v>
      </c>
      <c r="Z8" s="60" t="s">
        <v>160</v>
      </c>
      <c r="AA8" s="68" t="s">
        <v>276</v>
      </c>
      <c r="AB8" s="57">
        <v>1</v>
      </c>
      <c r="AC8" s="59">
        <f>VLOOKUP(AA8,'Matríz de Carga'!$C:$D,2,0)*AB8</f>
        <v>25925</v>
      </c>
      <c r="AD8" s="47" t="s">
        <v>160</v>
      </c>
      <c r="AE8" s="68" t="s">
        <v>276</v>
      </c>
      <c r="AF8" s="57">
        <v>1</v>
      </c>
      <c r="AG8" s="59">
        <f>VLOOKUP(AE8,'Matríz de Carga'!$C:$D,2,0)*AF8</f>
        <v>25925</v>
      </c>
      <c r="AH8" s="47" t="s">
        <v>160</v>
      </c>
      <c r="AI8" s="68" t="s">
        <v>276</v>
      </c>
      <c r="AJ8" s="57">
        <v>1</v>
      </c>
      <c r="AK8" s="46">
        <f>VLOOKUP(AI8,'Matríz de Carga'!$C:$D,2,0)*AJ8</f>
        <v>25925</v>
      </c>
    </row>
    <row r="9" spans="2:37">
      <c r="B9" s="47" t="s">
        <v>273</v>
      </c>
      <c r="C9" s="68" t="s">
        <v>285</v>
      </c>
      <c r="D9" s="57">
        <v>1</v>
      </c>
      <c r="E9" s="59">
        <f>VLOOKUP(C9,'Matríz de Carga'!$C:$D,2,0)*D9</f>
        <v>1892</v>
      </c>
      <c r="F9" s="47" t="s">
        <v>273</v>
      </c>
      <c r="G9" s="68" t="s">
        <v>285</v>
      </c>
      <c r="H9" s="57">
        <v>1</v>
      </c>
      <c r="I9" s="59">
        <f>VLOOKUP(G9,'Matríz de Carga'!$C:$D,2,0)*H9</f>
        <v>1892</v>
      </c>
      <c r="J9" s="47" t="s">
        <v>273</v>
      </c>
      <c r="K9" s="68" t="s">
        <v>285</v>
      </c>
      <c r="L9" s="57">
        <v>1</v>
      </c>
      <c r="M9" s="59">
        <f>VLOOKUP(K9,'Matríz de Carga'!$C:$D,2,0)*L9</f>
        <v>1892</v>
      </c>
      <c r="N9" s="47" t="s">
        <v>273</v>
      </c>
      <c r="O9" s="68" t="s">
        <v>285</v>
      </c>
      <c r="P9" s="57">
        <v>1</v>
      </c>
      <c r="Q9" s="59">
        <f>VLOOKUP(O9,'Matríz de Carga'!$C:$D,2,0)*P9</f>
        <v>1892</v>
      </c>
      <c r="R9" s="47" t="s">
        <v>273</v>
      </c>
      <c r="S9" s="68" t="s">
        <v>285</v>
      </c>
      <c r="T9" s="57">
        <v>1</v>
      </c>
      <c r="U9" s="59">
        <f>VLOOKUP(S9,'Matríz de Carga'!$C:$D,2,0)*T9</f>
        <v>1892</v>
      </c>
      <c r="V9" s="47" t="s">
        <v>273</v>
      </c>
      <c r="W9" s="68" t="s">
        <v>285</v>
      </c>
      <c r="X9" s="57">
        <v>1</v>
      </c>
      <c r="Y9" s="46">
        <f>VLOOKUP(W9,'Matríz de Carga'!$C:$D,2,0)*X9</f>
        <v>1892</v>
      </c>
      <c r="Z9" s="60" t="s">
        <v>273</v>
      </c>
      <c r="AA9" s="68" t="s">
        <v>285</v>
      </c>
      <c r="AB9" s="57">
        <v>1</v>
      </c>
      <c r="AC9" s="59">
        <f>VLOOKUP(AA9,'Matríz de Carga'!$C:$D,2,0)*AB9</f>
        <v>1892</v>
      </c>
      <c r="AD9" s="47" t="s">
        <v>273</v>
      </c>
      <c r="AE9" s="68" t="s">
        <v>285</v>
      </c>
      <c r="AF9" s="57">
        <v>1</v>
      </c>
      <c r="AG9" s="59">
        <f>VLOOKUP(AE9,'Matríz de Carga'!$C:$D,2,0)*AF9</f>
        <v>1892</v>
      </c>
      <c r="AH9" s="47" t="s">
        <v>273</v>
      </c>
      <c r="AI9" s="68" t="s">
        <v>285</v>
      </c>
      <c r="AJ9" s="57">
        <v>1</v>
      </c>
      <c r="AK9" s="46">
        <f>VLOOKUP(AI9,'Matríz de Carga'!$C:$D,2,0)*AJ9</f>
        <v>1892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45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93</v>
      </c>
      <c r="K10" s="58" t="s">
        <v>26</v>
      </c>
      <c r="L10" s="57">
        <v>1</v>
      </c>
      <c r="M10" s="59">
        <f>VLOOKUP(K10,'Matríz de Carga'!$C:$D,2,0)*L10</f>
        <v>83513</v>
      </c>
      <c r="N10" s="45" t="s">
        <v>93</v>
      </c>
      <c r="O10" s="58" t="s">
        <v>26</v>
      </c>
      <c r="P10" s="57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93</v>
      </c>
      <c r="W10" s="58" t="s">
        <v>26</v>
      </c>
      <c r="X10" s="57">
        <v>1</v>
      </c>
      <c r="Y10" s="46">
        <f>VLOOKUP(W10,'Matríz de Carga'!$C:$D,2,0)*X10</f>
        <v>83513</v>
      </c>
      <c r="Z10" s="58" t="s">
        <v>93</v>
      </c>
      <c r="AA10" s="58" t="s">
        <v>26</v>
      </c>
      <c r="AB10" s="57">
        <v>1</v>
      </c>
      <c r="AC10" s="59">
        <f>VLOOKUP(AA10,'Matríz de Carga'!$C:$D,2,0)*AB10</f>
        <v>83513</v>
      </c>
      <c r="AD10" s="45" t="s">
        <v>93</v>
      </c>
      <c r="AE10" s="58" t="s">
        <v>26</v>
      </c>
      <c r="AF10" s="57">
        <v>1</v>
      </c>
      <c r="AG10" s="59">
        <f>VLOOKUP(AE10,'Matríz de Carga'!$C:$D,2,0)*AF10</f>
        <v>83513</v>
      </c>
      <c r="AH10" s="45" t="s">
        <v>93</v>
      </c>
      <c r="AI10" s="58" t="s">
        <v>26</v>
      </c>
      <c r="AJ10" s="57">
        <v>1</v>
      </c>
      <c r="AK10" s="46">
        <f>VLOOKUP(AI10,'Matríz de Carga'!$C:$D,2,0)*AJ10</f>
        <v>83513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290</v>
      </c>
      <c r="L11" s="57">
        <v>1</v>
      </c>
      <c r="M11" s="59">
        <f>VLOOKUP(K11,'Matríz de Carga'!$C:$D,2,0)*L11</f>
        <v>68236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286</v>
      </c>
      <c r="W11" s="58" t="s">
        <v>287</v>
      </c>
      <c r="X11" s="57">
        <v>1</v>
      </c>
      <c r="Y11" s="46">
        <f>VLOOKUP(W11,'Matríz de Carga'!$C:$D,2,0)*X11</f>
        <v>32683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290</v>
      </c>
      <c r="AJ11" s="57">
        <v>1</v>
      </c>
      <c r="AK11" s="46">
        <f>VLOOKUP(AI11,'Matríz de Carga'!$C:$D,2,0)*AJ11</f>
        <v>68236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24</v>
      </c>
      <c r="W12" s="69" t="s">
        <v>290</v>
      </c>
      <c r="X12" s="57">
        <v>1</v>
      </c>
      <c r="Y12" s="46">
        <f>VLOOKUP(W12,'Matríz de Carga'!$C:$D,2,0)*X12</f>
        <v>68236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308</v>
      </c>
      <c r="W13" s="69" t="s">
        <v>310</v>
      </c>
      <c r="X13" s="57">
        <v>6</v>
      </c>
      <c r="Y13" s="46">
        <f>VLOOKUP(W13,'Matríz de Carga'!$C:$D,2,0)*X13</f>
        <v>229494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297</v>
      </c>
      <c r="W14" s="69" t="s">
        <v>300</v>
      </c>
      <c r="X14" s="57">
        <v>1</v>
      </c>
      <c r="Y14" s="46">
        <f>VLOOKUP(W14,'Matríz de Carga'!$C:$D,2,0)*X14</f>
        <v>76402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297</v>
      </c>
      <c r="W15" s="69" t="s">
        <v>301</v>
      </c>
      <c r="X15" s="57">
        <v>1</v>
      </c>
      <c r="Y15" s="46">
        <f>VLOOKUP(W15,'Matríz de Carga'!$C:$D,2,0)*X15</f>
        <v>39577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/>
      <c r="W16" s="69"/>
      <c r="X16" s="57"/>
      <c r="Y16" s="46"/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527764</v>
      </c>
      <c r="F21" s="190" t="s">
        <v>342</v>
      </c>
      <c r="G21" s="191"/>
      <c r="H21" s="191"/>
      <c r="I21" s="37">
        <f>SUM(I6:I20)</f>
        <v>622487.5</v>
      </c>
      <c r="J21" s="190" t="s">
        <v>342</v>
      </c>
      <c r="K21" s="191"/>
      <c r="L21" s="191"/>
      <c r="M21" s="37">
        <f>SUM(M6:M20)</f>
        <v>620816.19999999995</v>
      </c>
      <c r="N21" s="190" t="s">
        <v>342</v>
      </c>
      <c r="O21" s="191"/>
      <c r="P21" s="191"/>
      <c r="Q21" s="37">
        <f>SUM(Q6:Q20)</f>
        <v>622487.5</v>
      </c>
      <c r="R21" s="190" t="s">
        <v>342</v>
      </c>
      <c r="S21" s="191"/>
      <c r="T21" s="191"/>
      <c r="U21" s="37">
        <f>SUM(U6:U20)</f>
        <v>527764</v>
      </c>
      <c r="V21" s="190" t="s">
        <v>342</v>
      </c>
      <c r="W21" s="191"/>
      <c r="X21" s="191"/>
      <c r="Y21" s="37">
        <f>SUM(Y6:Y20)</f>
        <v>1160277.5</v>
      </c>
      <c r="Z21" s="190" t="s">
        <v>342</v>
      </c>
      <c r="AA21" s="191"/>
      <c r="AB21" s="191"/>
      <c r="AC21" s="37">
        <f>SUM(AC6:AC20)</f>
        <v>527764</v>
      </c>
      <c r="AD21" s="190" t="s">
        <v>342</v>
      </c>
      <c r="AE21" s="191"/>
      <c r="AF21" s="191"/>
      <c r="AG21" s="37">
        <f>SUM(AG6:AG20)</f>
        <v>622487.5</v>
      </c>
      <c r="AH21" s="190" t="s">
        <v>342</v>
      </c>
      <c r="AI21" s="191"/>
      <c r="AJ21" s="191"/>
      <c r="AK21" s="65">
        <f>SUM(AK6:AK20)</f>
        <v>620816.19999999995</v>
      </c>
    </row>
    <row r="22" spans="2:37" ht="15.75" thickBot="1">
      <c r="B22" s="188" t="s">
        <v>343</v>
      </c>
      <c r="C22" s="189"/>
      <c r="D22" s="189"/>
      <c r="E22" s="28">
        <f>E21*1.19</f>
        <v>628039.15999999992</v>
      </c>
      <c r="F22" s="188" t="s">
        <v>343</v>
      </c>
      <c r="G22" s="189"/>
      <c r="H22" s="189"/>
      <c r="I22" s="28">
        <f>I21*1.19</f>
        <v>740760.125</v>
      </c>
      <c r="J22" s="188" t="s">
        <v>343</v>
      </c>
      <c r="K22" s="189"/>
      <c r="L22" s="189"/>
      <c r="M22" s="28">
        <f>M21*1.19</f>
        <v>738771.27799999993</v>
      </c>
      <c r="N22" s="188" t="s">
        <v>343</v>
      </c>
      <c r="O22" s="189"/>
      <c r="P22" s="189"/>
      <c r="Q22" s="28">
        <f>Q21*1.19</f>
        <v>740760.125</v>
      </c>
      <c r="R22" s="188" t="s">
        <v>343</v>
      </c>
      <c r="S22" s="189"/>
      <c r="T22" s="189"/>
      <c r="U22" s="28">
        <f>U21*1.19</f>
        <v>628039.15999999992</v>
      </c>
      <c r="V22" s="188" t="s">
        <v>343</v>
      </c>
      <c r="W22" s="189"/>
      <c r="X22" s="189"/>
      <c r="Y22" s="28">
        <f>Y21*1.19</f>
        <v>1380730.2249999999</v>
      </c>
      <c r="Z22" s="188" t="s">
        <v>343</v>
      </c>
      <c r="AA22" s="189"/>
      <c r="AB22" s="189"/>
      <c r="AC22" s="28">
        <f>AC21*1.19</f>
        <v>628039.15999999992</v>
      </c>
      <c r="AD22" s="188" t="s">
        <v>343</v>
      </c>
      <c r="AE22" s="189"/>
      <c r="AF22" s="189"/>
      <c r="AG22" s="28">
        <f>AG21*1.19</f>
        <v>740760.125</v>
      </c>
      <c r="AH22" s="188" t="s">
        <v>343</v>
      </c>
      <c r="AI22" s="189"/>
      <c r="AJ22" s="189"/>
      <c r="AK22" s="29">
        <f>AK21*1.19</f>
        <v>738771.27799999993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F0B-A791-4592-9FE8-DC5633FC5BFD}">
  <dimension ref="B1:AK22"/>
  <sheetViews>
    <sheetView showGridLines="0" zoomScale="80" zoomScaleNormal="80" workbookViewId="0">
      <selection activeCell="V25" sqref="V25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363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1.9</v>
      </c>
      <c r="E6" s="55">
        <f>D6*'Matríz de Carga'!J5</f>
        <v>235753.9</v>
      </c>
      <c r="F6" s="40" t="s">
        <v>339</v>
      </c>
      <c r="G6" s="41"/>
      <c r="H6" s="56">
        <v>2.2000000000000002</v>
      </c>
      <c r="I6" s="55">
        <f>H6*'Matríz de Carga'!J5</f>
        <v>272978.2</v>
      </c>
      <c r="J6" s="33" t="s">
        <v>339</v>
      </c>
      <c r="K6" s="50"/>
      <c r="L6" s="56">
        <v>2.2999999999999998</v>
      </c>
      <c r="M6" s="51">
        <f>L6*'Matríz de Carga'!J5</f>
        <v>285386.3</v>
      </c>
      <c r="N6" s="40" t="s">
        <v>339</v>
      </c>
      <c r="O6" s="41"/>
      <c r="P6" s="56">
        <v>2.2000000000000002</v>
      </c>
      <c r="Q6" s="51">
        <f>P6*'Matríz de Carga'!J5</f>
        <v>272978.2</v>
      </c>
      <c r="R6" s="40" t="s">
        <v>339</v>
      </c>
      <c r="S6" s="41"/>
      <c r="T6" s="56">
        <v>1.9</v>
      </c>
      <c r="U6" s="55">
        <f>T6*'Matríz de Carga'!J5</f>
        <v>235753.9</v>
      </c>
      <c r="V6" s="33" t="s">
        <v>339</v>
      </c>
      <c r="W6" s="50"/>
      <c r="X6" s="56">
        <v>2.8</v>
      </c>
      <c r="Y6" s="39">
        <f>X6*'Matríz de Carga'!J5</f>
        <v>347426.8</v>
      </c>
      <c r="Z6" s="41" t="s">
        <v>339</v>
      </c>
      <c r="AA6" s="41"/>
      <c r="AB6" s="56">
        <v>1.9</v>
      </c>
      <c r="AC6" s="31">
        <f>AB6*'Matríz de Carga'!J5</f>
        <v>235753.9</v>
      </c>
      <c r="AD6" s="40" t="s">
        <v>339</v>
      </c>
      <c r="AE6" s="41"/>
      <c r="AF6" s="56">
        <v>2.2000000000000002</v>
      </c>
      <c r="AG6" s="39">
        <f>AF6*'Matríz de Carga'!J5</f>
        <v>272978.2</v>
      </c>
      <c r="AH6" s="33" t="s">
        <v>339</v>
      </c>
      <c r="AI6" s="50"/>
      <c r="AJ6" s="56">
        <v>2.2999999999999998</v>
      </c>
      <c r="AK6" s="39">
        <f>AJ6*'Matríz de Carga'!J5</f>
        <v>285386.3</v>
      </c>
    </row>
    <row r="7" spans="2:37">
      <c r="B7" s="47" t="s">
        <v>340</v>
      </c>
      <c r="C7" s="60" t="s">
        <v>364</v>
      </c>
      <c r="D7" s="57">
        <v>6.5</v>
      </c>
      <c r="E7" s="59">
        <f>D7*'Matríz de Carga'!J7</f>
        <v>103350</v>
      </c>
      <c r="F7" s="47" t="s">
        <v>340</v>
      </c>
      <c r="G7" s="60" t="s">
        <v>364</v>
      </c>
      <c r="H7" s="57">
        <f>+D7</f>
        <v>6.5</v>
      </c>
      <c r="I7" s="59">
        <f>+E7</f>
        <v>103350</v>
      </c>
      <c r="J7" s="47" t="s">
        <v>340</v>
      </c>
      <c r="K7" s="60" t="s">
        <v>364</v>
      </c>
      <c r="L7" s="57">
        <f>+H7</f>
        <v>6.5</v>
      </c>
      <c r="M7" s="59">
        <f>E7</f>
        <v>103350</v>
      </c>
      <c r="N7" s="47" t="s">
        <v>340</v>
      </c>
      <c r="O7" s="60" t="s">
        <v>364</v>
      </c>
      <c r="P7" s="57">
        <f>+L7</f>
        <v>6.5</v>
      </c>
      <c r="Q7" s="59">
        <f>E7</f>
        <v>103350</v>
      </c>
      <c r="R7" s="47" t="s">
        <v>340</v>
      </c>
      <c r="S7" s="60" t="s">
        <v>364</v>
      </c>
      <c r="T7" s="57">
        <f>+P7</f>
        <v>6.5</v>
      </c>
      <c r="U7" s="59">
        <f>+E7</f>
        <v>103350</v>
      </c>
      <c r="V7" s="47" t="s">
        <v>340</v>
      </c>
      <c r="W7" s="60" t="s">
        <v>364</v>
      </c>
      <c r="X7" s="57">
        <f>+T7</f>
        <v>6.5</v>
      </c>
      <c r="Y7" s="46">
        <f>E7</f>
        <v>103350</v>
      </c>
      <c r="Z7" s="60" t="s">
        <v>340</v>
      </c>
      <c r="AA7" s="60" t="s">
        <v>364</v>
      </c>
      <c r="AB7" s="57">
        <f>+X7</f>
        <v>6.5</v>
      </c>
      <c r="AC7" s="46">
        <f>E7</f>
        <v>103350</v>
      </c>
      <c r="AD7" s="47" t="s">
        <v>340</v>
      </c>
      <c r="AE7" s="60" t="s">
        <v>364</v>
      </c>
      <c r="AF7" s="57">
        <f>+AB7</f>
        <v>6.5</v>
      </c>
      <c r="AG7" s="46">
        <f>E7</f>
        <v>103350</v>
      </c>
      <c r="AH7" s="47" t="s">
        <v>340</v>
      </c>
      <c r="AI7" s="60" t="s">
        <v>364</v>
      </c>
      <c r="AJ7" s="57">
        <f>+AF7</f>
        <v>6.5</v>
      </c>
      <c r="AK7" s="46">
        <f>E7</f>
        <v>103350</v>
      </c>
    </row>
    <row r="8" spans="2:37">
      <c r="B8" s="47" t="s">
        <v>160</v>
      </c>
      <c r="C8" s="68" t="s">
        <v>159</v>
      </c>
      <c r="D8" s="57">
        <v>1</v>
      </c>
      <c r="E8" s="59">
        <f>VLOOKUP(C8,'Matríz de Carga'!$C:$D,2,0)*D8</f>
        <v>13847</v>
      </c>
      <c r="F8" s="47" t="s">
        <v>160</v>
      </c>
      <c r="G8" s="68" t="s">
        <v>159</v>
      </c>
      <c r="H8" s="57">
        <v>1</v>
      </c>
      <c r="I8" s="59">
        <f>VLOOKUP(G8,'Matríz de Carga'!$C:$D,2,0)*H8</f>
        <v>13847</v>
      </c>
      <c r="J8" s="47" t="s">
        <v>160</v>
      </c>
      <c r="K8" s="68" t="s">
        <v>159</v>
      </c>
      <c r="L8" s="57">
        <v>1</v>
      </c>
      <c r="M8" s="59">
        <f>VLOOKUP(K8,'Matríz de Carga'!$C:$D,2,0)*L8</f>
        <v>13847</v>
      </c>
      <c r="N8" s="47" t="s">
        <v>160</v>
      </c>
      <c r="O8" s="68" t="s">
        <v>159</v>
      </c>
      <c r="P8" s="57">
        <v>1</v>
      </c>
      <c r="Q8" s="59">
        <f>VLOOKUP(O8,'Matríz de Carga'!$C:$D,2,0)*P8</f>
        <v>13847</v>
      </c>
      <c r="R8" s="47" t="s">
        <v>160</v>
      </c>
      <c r="S8" s="68" t="s">
        <v>159</v>
      </c>
      <c r="T8" s="57">
        <v>1</v>
      </c>
      <c r="U8" s="59">
        <f>VLOOKUP(S8,'Matríz de Carga'!$C:$D,2,0)*T8</f>
        <v>13847</v>
      </c>
      <c r="V8" s="47" t="s">
        <v>160</v>
      </c>
      <c r="W8" s="68" t="s">
        <v>159</v>
      </c>
      <c r="X8" s="57">
        <v>1</v>
      </c>
      <c r="Y8" s="46">
        <f>VLOOKUP(W8,'Matríz de Carga'!$C:$D,2,0)*X8</f>
        <v>13847</v>
      </c>
      <c r="Z8" s="60" t="s">
        <v>160</v>
      </c>
      <c r="AA8" s="68" t="s">
        <v>159</v>
      </c>
      <c r="AB8" s="57">
        <v>1</v>
      </c>
      <c r="AC8" s="59">
        <f>VLOOKUP(AA8,'Matríz de Carga'!$C:$D,2,0)*AB8</f>
        <v>13847</v>
      </c>
      <c r="AD8" s="47" t="s">
        <v>160</v>
      </c>
      <c r="AE8" s="68" t="s">
        <v>159</v>
      </c>
      <c r="AF8" s="57">
        <v>1</v>
      </c>
      <c r="AG8" s="59">
        <f>VLOOKUP(AE8,'Matríz de Carga'!$C:$D,2,0)*AF8</f>
        <v>13847</v>
      </c>
      <c r="AH8" s="47" t="s">
        <v>160</v>
      </c>
      <c r="AI8" s="68" t="s">
        <v>159</v>
      </c>
      <c r="AJ8" s="57">
        <v>1</v>
      </c>
      <c r="AK8" s="46">
        <f>VLOOKUP(AI8,'Matríz de Carga'!$C:$D,2,0)*AJ8</f>
        <v>13847</v>
      </c>
    </row>
    <row r="9" spans="2:37">
      <c r="B9" s="47" t="s">
        <v>273</v>
      </c>
      <c r="C9" s="68" t="s">
        <v>285</v>
      </c>
      <c r="D9" s="57">
        <v>1</v>
      </c>
      <c r="E9" s="59">
        <f>VLOOKUP(C9,'Matríz de Carga'!$C:$D,2,0)*D9</f>
        <v>1892</v>
      </c>
      <c r="F9" s="47" t="s">
        <v>273</v>
      </c>
      <c r="G9" s="68" t="s">
        <v>285</v>
      </c>
      <c r="H9" s="57">
        <v>1</v>
      </c>
      <c r="I9" s="59">
        <f>VLOOKUP(G9,'Matríz de Carga'!$C:$D,2,0)*H9</f>
        <v>1892</v>
      </c>
      <c r="J9" s="47" t="s">
        <v>273</v>
      </c>
      <c r="K9" s="68" t="s">
        <v>285</v>
      </c>
      <c r="L9" s="57">
        <v>1</v>
      </c>
      <c r="M9" s="59">
        <f>VLOOKUP(K9,'Matríz de Carga'!$C:$D,2,0)*L9</f>
        <v>1892</v>
      </c>
      <c r="N9" s="47" t="s">
        <v>273</v>
      </c>
      <c r="O9" s="68" t="s">
        <v>285</v>
      </c>
      <c r="P9" s="57">
        <v>1</v>
      </c>
      <c r="Q9" s="59">
        <f>VLOOKUP(O9,'Matríz de Carga'!$C:$D,2,0)*P9</f>
        <v>1892</v>
      </c>
      <c r="R9" s="47" t="s">
        <v>273</v>
      </c>
      <c r="S9" s="68" t="s">
        <v>285</v>
      </c>
      <c r="T9" s="57">
        <v>1</v>
      </c>
      <c r="U9" s="59">
        <f>VLOOKUP(S9,'Matríz de Carga'!$C:$D,2,0)*T9</f>
        <v>1892</v>
      </c>
      <c r="V9" s="47" t="s">
        <v>273</v>
      </c>
      <c r="W9" s="68" t="s">
        <v>285</v>
      </c>
      <c r="X9" s="57">
        <v>1</v>
      </c>
      <c r="Y9" s="46">
        <f>VLOOKUP(W9,'Matríz de Carga'!$C:$D,2,0)*X9</f>
        <v>1892</v>
      </c>
      <c r="Z9" s="60" t="s">
        <v>273</v>
      </c>
      <c r="AA9" s="68" t="s">
        <v>285</v>
      </c>
      <c r="AB9" s="57">
        <v>1</v>
      </c>
      <c r="AC9" s="59">
        <f>VLOOKUP(AA9,'Matríz de Carga'!$C:$D,2,0)*AB9</f>
        <v>1892</v>
      </c>
      <c r="AD9" s="47" t="s">
        <v>273</v>
      </c>
      <c r="AE9" s="68" t="s">
        <v>285</v>
      </c>
      <c r="AF9" s="57">
        <v>1</v>
      </c>
      <c r="AG9" s="59">
        <f>VLOOKUP(AE9,'Matríz de Carga'!$C:$D,2,0)*AF9</f>
        <v>1892</v>
      </c>
      <c r="AH9" s="47" t="s">
        <v>273</v>
      </c>
      <c r="AI9" s="68" t="s">
        <v>285</v>
      </c>
      <c r="AJ9" s="57">
        <v>1</v>
      </c>
      <c r="AK9" s="46">
        <f>VLOOKUP(AI9,'Matríz de Carga'!$C:$D,2,0)*AJ9</f>
        <v>1892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45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93</v>
      </c>
      <c r="K10" s="58" t="s">
        <v>26</v>
      </c>
      <c r="L10" s="57">
        <v>1</v>
      </c>
      <c r="M10" s="59">
        <f>VLOOKUP(K10,'Matríz de Carga'!$C:$D,2,0)*L10</f>
        <v>83513</v>
      </c>
      <c r="N10" s="45" t="s">
        <v>93</v>
      </c>
      <c r="O10" s="58" t="s">
        <v>26</v>
      </c>
      <c r="P10" s="57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93</v>
      </c>
      <c r="W10" s="58" t="s">
        <v>26</v>
      </c>
      <c r="X10" s="57">
        <v>1</v>
      </c>
      <c r="Y10" s="46">
        <f>VLOOKUP(W10,'Matríz de Carga'!$C:$D,2,0)*X10</f>
        <v>83513</v>
      </c>
      <c r="Z10" s="58" t="s">
        <v>93</v>
      </c>
      <c r="AA10" s="58" t="s">
        <v>26</v>
      </c>
      <c r="AB10" s="57">
        <v>1</v>
      </c>
      <c r="AC10" s="59">
        <f>VLOOKUP(AA10,'Matríz de Carga'!$C:$D,2,0)*AB10</f>
        <v>83513</v>
      </c>
      <c r="AD10" s="45" t="s">
        <v>93</v>
      </c>
      <c r="AE10" s="58" t="s">
        <v>26</v>
      </c>
      <c r="AF10" s="57">
        <v>1</v>
      </c>
      <c r="AG10" s="59">
        <f>VLOOKUP(AE10,'Matríz de Carga'!$C:$D,2,0)*AF10</f>
        <v>83513</v>
      </c>
      <c r="AH10" s="45" t="s">
        <v>93</v>
      </c>
      <c r="AI10" s="58" t="s">
        <v>26</v>
      </c>
      <c r="AJ10" s="57">
        <v>1</v>
      </c>
      <c r="AK10" s="46">
        <f>VLOOKUP(AI10,'Matríz de Carga'!$C:$D,2,0)*AJ10</f>
        <v>83513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23</v>
      </c>
      <c r="L11" s="57">
        <v>1</v>
      </c>
      <c r="M11" s="59">
        <f>VLOOKUP(K11,'Matríz de Carga'!$C:$D,2,0)*L11</f>
        <v>63687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286</v>
      </c>
      <c r="W11" s="58" t="s">
        <v>287</v>
      </c>
      <c r="X11" s="57">
        <v>1</v>
      </c>
      <c r="Y11" s="46">
        <f>VLOOKUP(W11,'Matríz de Carga'!$C:$D,2,0)*X11</f>
        <v>32683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23</v>
      </c>
      <c r="AJ11" s="57">
        <v>1</v>
      </c>
      <c r="AK11" s="46">
        <f>VLOOKUP(AI11,'Matríz de Carga'!$C:$D,2,0)*AJ11</f>
        <v>63687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5" t="s">
        <v>296</v>
      </c>
      <c r="K12" s="69" t="s">
        <v>18</v>
      </c>
      <c r="L12" s="57">
        <v>1</v>
      </c>
      <c r="M12" s="59">
        <f>VLOOKUP(K12,'Matríz de Carga'!$C:$D,2,0)*L12</f>
        <v>171914</v>
      </c>
      <c r="N12" s="45"/>
      <c r="O12" s="58"/>
      <c r="P12" s="57"/>
      <c r="Q12" s="59"/>
      <c r="R12" s="47"/>
      <c r="S12" s="60"/>
      <c r="T12" s="57"/>
      <c r="U12" s="59"/>
      <c r="V12" s="45" t="s">
        <v>24</v>
      </c>
      <c r="W12" s="69" t="s">
        <v>23</v>
      </c>
      <c r="X12" s="57">
        <v>1</v>
      </c>
      <c r="Y12" s="46">
        <f>VLOOKUP(W12,'Matríz de Carga'!$C:$D,2,0)*X12</f>
        <v>63687</v>
      </c>
      <c r="Z12" s="60"/>
      <c r="AA12" s="60"/>
      <c r="AB12" s="57"/>
      <c r="AC12" s="46"/>
      <c r="AD12" s="45"/>
      <c r="AE12" s="58"/>
      <c r="AF12" s="57"/>
      <c r="AG12" s="46"/>
      <c r="AH12" s="45" t="s">
        <v>296</v>
      </c>
      <c r="AI12" s="69" t="s">
        <v>18</v>
      </c>
      <c r="AJ12" s="57">
        <v>1</v>
      </c>
      <c r="AK12" s="46">
        <f>VLOOKUP(AI12,'Matríz de Carga'!$C:$D,2,0)*AJ12</f>
        <v>171914</v>
      </c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296</v>
      </c>
      <c r="W13" s="69" t="s">
        <v>18</v>
      </c>
      <c r="X13" s="57">
        <v>1</v>
      </c>
      <c r="Y13" s="46">
        <f>VLOOKUP(W13,'Matríz de Carga'!$C:$D,2,0)*X13</f>
        <v>171914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297</v>
      </c>
      <c r="W14" s="69" t="s">
        <v>29</v>
      </c>
      <c r="X14" s="57">
        <v>1</v>
      </c>
      <c r="Y14" s="46">
        <f>VLOOKUP(W14,'Matríz de Carga'!$C:$D,2,0)*X14</f>
        <v>83309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/>
      <c r="W15" s="69"/>
      <c r="X15" s="57"/>
      <c r="Y15" s="46"/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/>
      <c r="W16" s="69"/>
      <c r="X16" s="57"/>
      <c r="Y16" s="46"/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468355.9</v>
      </c>
      <c r="F21" s="190" t="s">
        <v>342</v>
      </c>
      <c r="G21" s="191"/>
      <c r="H21" s="191"/>
      <c r="I21" s="37">
        <f>SUM(I6:I20)</f>
        <v>538263.19999999995</v>
      </c>
      <c r="J21" s="190" t="s">
        <v>342</v>
      </c>
      <c r="K21" s="191"/>
      <c r="L21" s="191"/>
      <c r="M21" s="37">
        <f>SUM(M6:M20)</f>
        <v>753589.3</v>
      </c>
      <c r="N21" s="190" t="s">
        <v>342</v>
      </c>
      <c r="O21" s="191"/>
      <c r="P21" s="191"/>
      <c r="Q21" s="37">
        <f>SUM(Q6:Q20)</f>
        <v>538263.19999999995</v>
      </c>
      <c r="R21" s="190" t="s">
        <v>342</v>
      </c>
      <c r="S21" s="191"/>
      <c r="T21" s="191"/>
      <c r="U21" s="37">
        <f>SUM(U6:U20)</f>
        <v>468355.9</v>
      </c>
      <c r="V21" s="190" t="s">
        <v>342</v>
      </c>
      <c r="W21" s="191"/>
      <c r="X21" s="191"/>
      <c r="Y21" s="37">
        <f>SUM(Y6:Y20)</f>
        <v>931621.8</v>
      </c>
      <c r="Z21" s="190" t="s">
        <v>342</v>
      </c>
      <c r="AA21" s="191"/>
      <c r="AB21" s="191"/>
      <c r="AC21" s="37">
        <f>SUM(AC6:AC20)</f>
        <v>468355.9</v>
      </c>
      <c r="AD21" s="190" t="s">
        <v>342</v>
      </c>
      <c r="AE21" s="191"/>
      <c r="AF21" s="191"/>
      <c r="AG21" s="37">
        <f>SUM(AG6:AG20)</f>
        <v>538263.19999999995</v>
      </c>
      <c r="AH21" s="190" t="s">
        <v>342</v>
      </c>
      <c r="AI21" s="191"/>
      <c r="AJ21" s="191"/>
      <c r="AK21" s="65">
        <f>SUM(AK6:AK20)</f>
        <v>753589.3</v>
      </c>
    </row>
    <row r="22" spans="2:37" ht="15.75" thickBot="1">
      <c r="B22" s="188" t="s">
        <v>343</v>
      </c>
      <c r="C22" s="189"/>
      <c r="D22" s="189"/>
      <c r="E22" s="28">
        <f>E21*1.19</f>
        <v>557343.52099999995</v>
      </c>
      <c r="F22" s="188" t="s">
        <v>343</v>
      </c>
      <c r="G22" s="189"/>
      <c r="H22" s="189"/>
      <c r="I22" s="28">
        <f>I21*1.19</f>
        <v>640533.20799999987</v>
      </c>
      <c r="J22" s="188" t="s">
        <v>343</v>
      </c>
      <c r="K22" s="189"/>
      <c r="L22" s="189"/>
      <c r="M22" s="28">
        <f>M21*1.19</f>
        <v>896771.26699999999</v>
      </c>
      <c r="N22" s="188" t="s">
        <v>343</v>
      </c>
      <c r="O22" s="189"/>
      <c r="P22" s="189"/>
      <c r="Q22" s="28">
        <f>Q21*1.19</f>
        <v>640533.20799999987</v>
      </c>
      <c r="R22" s="188" t="s">
        <v>343</v>
      </c>
      <c r="S22" s="189"/>
      <c r="T22" s="189"/>
      <c r="U22" s="28">
        <f>U21*1.19</f>
        <v>557343.52099999995</v>
      </c>
      <c r="V22" s="188" t="s">
        <v>343</v>
      </c>
      <c r="W22" s="189"/>
      <c r="X22" s="189"/>
      <c r="Y22" s="28">
        <f>Y21*1.19</f>
        <v>1108629.942</v>
      </c>
      <c r="Z22" s="188" t="s">
        <v>343</v>
      </c>
      <c r="AA22" s="189"/>
      <c r="AB22" s="189"/>
      <c r="AC22" s="28">
        <f>AC21*1.19</f>
        <v>557343.52099999995</v>
      </c>
      <c r="AD22" s="188" t="s">
        <v>343</v>
      </c>
      <c r="AE22" s="189"/>
      <c r="AF22" s="189"/>
      <c r="AG22" s="28">
        <f>AG21*1.19</f>
        <v>640533.20799999987</v>
      </c>
      <c r="AH22" s="188" t="s">
        <v>343</v>
      </c>
      <c r="AI22" s="189"/>
      <c r="AJ22" s="189"/>
      <c r="AK22" s="29">
        <f>AK21*1.19</f>
        <v>896771.26699999999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1D79-7979-42DA-8728-DF3EA76F0F72}">
  <dimension ref="B1:AK22"/>
  <sheetViews>
    <sheetView showGridLines="0" zoomScale="80" zoomScaleNormal="80" workbookViewId="0">
      <selection activeCell="AC14" sqref="AC14:AK14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365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1.9</v>
      </c>
      <c r="E6" s="55">
        <f>D6*'Matríz de Carga'!J5</f>
        <v>235753.9</v>
      </c>
      <c r="F6" s="40" t="s">
        <v>339</v>
      </c>
      <c r="G6" s="41"/>
      <c r="H6" s="56">
        <v>2.2000000000000002</v>
      </c>
      <c r="I6" s="55">
        <f>H6*'Matríz de Carga'!J5</f>
        <v>272978.2</v>
      </c>
      <c r="J6" s="33" t="s">
        <v>339</v>
      </c>
      <c r="K6" s="50"/>
      <c r="L6" s="56">
        <v>2</v>
      </c>
      <c r="M6" s="51">
        <f>L6*'Matríz de Carga'!J5</f>
        <v>248162</v>
      </c>
      <c r="N6" s="33" t="s">
        <v>339</v>
      </c>
      <c r="O6" s="50"/>
      <c r="P6" s="56">
        <v>2.2000000000000002</v>
      </c>
      <c r="Q6" s="51">
        <f>P6*'Matríz de Carga'!J5</f>
        <v>272978.2</v>
      </c>
      <c r="R6" s="40" t="s">
        <v>339</v>
      </c>
      <c r="S6" s="41"/>
      <c r="T6" s="56">
        <v>1.9</v>
      </c>
      <c r="U6" s="55">
        <f>T6*'Matríz de Carga'!J5</f>
        <v>235753.9</v>
      </c>
      <c r="V6" s="33" t="s">
        <v>339</v>
      </c>
      <c r="W6" s="50"/>
      <c r="X6" s="56">
        <v>3.3</v>
      </c>
      <c r="Y6" s="39">
        <f>X6*'Matríz de Carga'!J5</f>
        <v>409467.3</v>
      </c>
      <c r="Z6" s="41" t="s">
        <v>339</v>
      </c>
      <c r="AA6" s="41"/>
      <c r="AB6" s="56">
        <v>1.9</v>
      </c>
      <c r="AC6" s="31">
        <f>AB6*'Matríz de Carga'!J5</f>
        <v>235753.9</v>
      </c>
      <c r="AD6" s="33" t="s">
        <v>339</v>
      </c>
      <c r="AE6" s="50"/>
      <c r="AF6" s="56">
        <v>2.2000000000000002</v>
      </c>
      <c r="AG6" s="39">
        <f>AF6*'Matríz de Carga'!J5</f>
        <v>272978.2</v>
      </c>
      <c r="AH6" s="33" t="s">
        <v>339</v>
      </c>
      <c r="AI6" s="50"/>
      <c r="AJ6" s="56">
        <v>2</v>
      </c>
      <c r="AK6" s="39">
        <f>AJ6*'Matríz de Carga'!J5</f>
        <v>248162</v>
      </c>
    </row>
    <row r="7" spans="2:37">
      <c r="B7" s="47" t="s">
        <v>340</v>
      </c>
      <c r="C7" s="60" t="s">
        <v>341</v>
      </c>
      <c r="D7" s="57">
        <v>8</v>
      </c>
      <c r="E7" s="59">
        <f>D7*'Matríz de Carga'!J9</f>
        <v>138272</v>
      </c>
      <c r="F7" s="47" t="s">
        <v>340</v>
      </c>
      <c r="G7" s="60" t="s">
        <v>341</v>
      </c>
      <c r="H7" s="57">
        <f>+D7</f>
        <v>8</v>
      </c>
      <c r="I7" s="59">
        <f>H7*'Matríz de Carga'!J9</f>
        <v>138272</v>
      </c>
      <c r="J7" s="47" t="s">
        <v>340</v>
      </c>
      <c r="K7" s="60" t="s">
        <v>341</v>
      </c>
      <c r="L7" s="57">
        <f>+H7</f>
        <v>8</v>
      </c>
      <c r="M7" s="59">
        <f>E7</f>
        <v>138272</v>
      </c>
      <c r="N7" s="47" t="s">
        <v>340</v>
      </c>
      <c r="O7" s="60" t="s">
        <v>341</v>
      </c>
      <c r="P7" s="57">
        <f>+L7</f>
        <v>8</v>
      </c>
      <c r="Q7" s="59">
        <f>E7</f>
        <v>138272</v>
      </c>
      <c r="R7" s="47" t="s">
        <v>340</v>
      </c>
      <c r="S7" s="60" t="s">
        <v>341</v>
      </c>
      <c r="T7" s="57">
        <f>+P7</f>
        <v>8</v>
      </c>
      <c r="U7" s="59">
        <f>T7*'Matríz de Carga'!J9</f>
        <v>138272</v>
      </c>
      <c r="V7" s="47" t="s">
        <v>340</v>
      </c>
      <c r="W7" s="60" t="s">
        <v>341</v>
      </c>
      <c r="X7" s="57">
        <f>+T7</f>
        <v>8</v>
      </c>
      <c r="Y7" s="46">
        <f>E7</f>
        <v>138272</v>
      </c>
      <c r="Z7" s="60" t="s">
        <v>340</v>
      </c>
      <c r="AA7" s="60" t="s">
        <v>341</v>
      </c>
      <c r="AB7" s="57">
        <f>+X7</f>
        <v>8</v>
      </c>
      <c r="AC7" s="46">
        <f>E7</f>
        <v>138272</v>
      </c>
      <c r="AD7" s="47" t="s">
        <v>340</v>
      </c>
      <c r="AE7" s="60" t="s">
        <v>341</v>
      </c>
      <c r="AF7" s="57">
        <f>+AB7</f>
        <v>8</v>
      </c>
      <c r="AG7" s="46">
        <f>E7</f>
        <v>138272</v>
      </c>
      <c r="AH7" s="47" t="s">
        <v>340</v>
      </c>
      <c r="AI7" s="60" t="s">
        <v>341</v>
      </c>
      <c r="AJ7" s="57">
        <f>+AF7</f>
        <v>8</v>
      </c>
      <c r="AK7" s="46">
        <f>E7</f>
        <v>138272</v>
      </c>
    </row>
    <row r="8" spans="2:37">
      <c r="B8" s="47" t="s">
        <v>160</v>
      </c>
      <c r="C8" s="68" t="s">
        <v>276</v>
      </c>
      <c r="D8" s="57">
        <v>1</v>
      </c>
      <c r="E8" s="59">
        <f>VLOOKUP(C8,'Matríz de Carga'!$C:$D,2,0)*D8</f>
        <v>25925</v>
      </c>
      <c r="F8" s="47" t="s">
        <v>160</v>
      </c>
      <c r="G8" s="68" t="s">
        <v>276</v>
      </c>
      <c r="H8" s="57">
        <v>1</v>
      </c>
      <c r="I8" s="59">
        <f>VLOOKUP(G8,'Matríz de Carga'!$C:$D,2,0)*H8</f>
        <v>25925</v>
      </c>
      <c r="J8" s="47" t="s">
        <v>160</v>
      </c>
      <c r="K8" s="68" t="s">
        <v>276</v>
      </c>
      <c r="L8" s="57">
        <v>1</v>
      </c>
      <c r="M8" s="59">
        <f>VLOOKUP(K8,'Matríz de Carga'!$C:$D,2,0)*L8</f>
        <v>25925</v>
      </c>
      <c r="N8" s="47" t="s">
        <v>160</v>
      </c>
      <c r="O8" s="68" t="s">
        <v>276</v>
      </c>
      <c r="P8" s="57">
        <v>1</v>
      </c>
      <c r="Q8" s="59">
        <f>VLOOKUP(O8,'Matríz de Carga'!$C:$D,2,0)*P8</f>
        <v>25925</v>
      </c>
      <c r="R8" s="47" t="s">
        <v>160</v>
      </c>
      <c r="S8" s="68" t="s">
        <v>276</v>
      </c>
      <c r="T8" s="57">
        <v>1</v>
      </c>
      <c r="U8" s="59">
        <f>VLOOKUP(S8,'Matríz de Carga'!$C:$D,2,0)*T8</f>
        <v>25925</v>
      </c>
      <c r="V8" s="47" t="s">
        <v>160</v>
      </c>
      <c r="W8" s="68" t="s">
        <v>276</v>
      </c>
      <c r="X8" s="57">
        <v>1</v>
      </c>
      <c r="Y8" s="46">
        <f>VLOOKUP(W8,'Matríz de Carga'!$C:$D,2,0)*X8</f>
        <v>25925</v>
      </c>
      <c r="Z8" s="60" t="s">
        <v>160</v>
      </c>
      <c r="AA8" s="68" t="s">
        <v>276</v>
      </c>
      <c r="AB8" s="57">
        <v>1</v>
      </c>
      <c r="AC8" s="59">
        <f>VLOOKUP(AA8,'Matríz de Carga'!$C:$D,2,0)*AB8</f>
        <v>25925</v>
      </c>
      <c r="AD8" s="47" t="s">
        <v>160</v>
      </c>
      <c r="AE8" s="68" t="s">
        <v>276</v>
      </c>
      <c r="AF8" s="57">
        <v>1</v>
      </c>
      <c r="AG8" s="59">
        <f>VLOOKUP(AE8,'Matríz de Carga'!$C:$D,2,0)*AF8</f>
        <v>25925</v>
      </c>
      <c r="AH8" s="47" t="s">
        <v>160</v>
      </c>
      <c r="AI8" s="68" t="s">
        <v>276</v>
      </c>
      <c r="AJ8" s="57">
        <v>1</v>
      </c>
      <c r="AK8" s="46">
        <f>VLOOKUP(AI8,'Matríz de Carga'!$C:$D,2,0)*AJ8</f>
        <v>25925</v>
      </c>
    </row>
    <row r="9" spans="2:37">
      <c r="B9" s="47" t="s">
        <v>273</v>
      </c>
      <c r="C9" s="68" t="s">
        <v>285</v>
      </c>
      <c r="D9" s="57">
        <v>1</v>
      </c>
      <c r="E9" s="59">
        <f>VLOOKUP(C9,'Matríz de Carga'!$C:$D,2,0)*D9</f>
        <v>1892</v>
      </c>
      <c r="F9" s="47" t="s">
        <v>273</v>
      </c>
      <c r="G9" s="68" t="s">
        <v>285</v>
      </c>
      <c r="H9" s="57">
        <v>1</v>
      </c>
      <c r="I9" s="59">
        <f>VLOOKUP(G9,'Matríz de Carga'!$C:$D,2,0)*H9</f>
        <v>1892</v>
      </c>
      <c r="J9" s="47" t="s">
        <v>273</v>
      </c>
      <c r="K9" s="68" t="s">
        <v>285</v>
      </c>
      <c r="L9" s="57">
        <v>1</v>
      </c>
      <c r="M9" s="59">
        <f>VLOOKUP(K9,'Matríz de Carga'!$C:$D,2,0)*L9</f>
        <v>1892</v>
      </c>
      <c r="N9" s="47" t="s">
        <v>273</v>
      </c>
      <c r="O9" s="68" t="s">
        <v>285</v>
      </c>
      <c r="P9" s="57">
        <v>1</v>
      </c>
      <c r="Q9" s="59">
        <f>VLOOKUP(O9,'Matríz de Carga'!$C:$D,2,0)*P9</f>
        <v>1892</v>
      </c>
      <c r="R9" s="47" t="s">
        <v>273</v>
      </c>
      <c r="S9" s="68" t="s">
        <v>285</v>
      </c>
      <c r="T9" s="57">
        <v>1</v>
      </c>
      <c r="U9" s="59">
        <f>VLOOKUP(S9,'Matríz de Carga'!$C:$D,2,0)*T9</f>
        <v>1892</v>
      </c>
      <c r="V9" s="47" t="s">
        <v>273</v>
      </c>
      <c r="W9" s="68" t="s">
        <v>285</v>
      </c>
      <c r="X9" s="57">
        <v>1</v>
      </c>
      <c r="Y9" s="46">
        <f>VLOOKUP(W9,'Matríz de Carga'!$C:$D,2,0)*X9</f>
        <v>1892</v>
      </c>
      <c r="Z9" s="60" t="s">
        <v>273</v>
      </c>
      <c r="AA9" s="68" t="s">
        <v>285</v>
      </c>
      <c r="AB9" s="57">
        <v>1</v>
      </c>
      <c r="AC9" s="59">
        <f>VLOOKUP(AA9,'Matríz de Carga'!$C:$D,2,0)*AB9</f>
        <v>1892</v>
      </c>
      <c r="AD9" s="47" t="s">
        <v>273</v>
      </c>
      <c r="AE9" s="68" t="s">
        <v>285</v>
      </c>
      <c r="AF9" s="57">
        <v>1</v>
      </c>
      <c r="AG9" s="59">
        <f>VLOOKUP(AE9,'Matríz de Carga'!$C:$D,2,0)*AF9</f>
        <v>1892</v>
      </c>
      <c r="AH9" s="47" t="s">
        <v>273</v>
      </c>
      <c r="AI9" s="68" t="s">
        <v>285</v>
      </c>
      <c r="AJ9" s="57">
        <v>1</v>
      </c>
      <c r="AK9" s="46">
        <f>VLOOKUP(AI9,'Matríz de Carga'!$C:$D,2,0)*AJ9</f>
        <v>1892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45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93</v>
      </c>
      <c r="K10" s="58" t="s">
        <v>26</v>
      </c>
      <c r="L10" s="57">
        <v>1</v>
      </c>
      <c r="M10" s="59">
        <f>VLOOKUP(K10,'Matríz de Carga'!$C:$D,2,0)*L10</f>
        <v>83513</v>
      </c>
      <c r="N10" s="45" t="s">
        <v>93</v>
      </c>
      <c r="O10" s="58" t="s">
        <v>26</v>
      </c>
      <c r="P10" s="57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93</v>
      </c>
      <c r="W10" s="58" t="s">
        <v>26</v>
      </c>
      <c r="X10" s="57">
        <v>1</v>
      </c>
      <c r="Y10" s="46">
        <f>VLOOKUP(W10,'Matríz de Carga'!$C:$D,2,0)*X10</f>
        <v>83513</v>
      </c>
      <c r="Z10" s="58" t="s">
        <v>93</v>
      </c>
      <c r="AA10" s="58" t="s">
        <v>26</v>
      </c>
      <c r="AB10" s="57">
        <v>1</v>
      </c>
      <c r="AC10" s="59">
        <f>VLOOKUP(AA10,'Matríz de Carga'!$C:$D,2,0)*AB10</f>
        <v>83513</v>
      </c>
      <c r="AD10" s="45" t="s">
        <v>93</v>
      </c>
      <c r="AE10" s="58" t="s">
        <v>26</v>
      </c>
      <c r="AF10" s="57">
        <v>1</v>
      </c>
      <c r="AG10" s="59">
        <f>VLOOKUP(AE10,'Matríz de Carga'!$C:$D,2,0)*AF10</f>
        <v>83513</v>
      </c>
      <c r="AH10" s="45" t="s">
        <v>93</v>
      </c>
      <c r="AI10" s="58" t="s">
        <v>26</v>
      </c>
      <c r="AJ10" s="57">
        <v>1</v>
      </c>
      <c r="AK10" s="46">
        <f>VLOOKUP(AI10,'Matríz de Carga'!$C:$D,2,0)*AJ10</f>
        <v>83513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290</v>
      </c>
      <c r="L11" s="57">
        <v>1</v>
      </c>
      <c r="M11" s="59">
        <f>VLOOKUP(K11,'Matríz de Carga'!$C:$D,2,0)*L11</f>
        <v>68236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286</v>
      </c>
      <c r="W11" s="58" t="s">
        <v>287</v>
      </c>
      <c r="X11" s="57">
        <v>1</v>
      </c>
      <c r="Y11" s="46">
        <f>VLOOKUP(W11,'Matríz de Carga'!$C:$D,2,0)*X11</f>
        <v>32683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290</v>
      </c>
      <c r="AJ11" s="57">
        <v>1</v>
      </c>
      <c r="AK11" s="46">
        <f>VLOOKUP(AI11,'Matríz de Carga'!$C:$D,2,0)*AJ11</f>
        <v>68236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24</v>
      </c>
      <c r="W12" s="69" t="s">
        <v>290</v>
      </c>
      <c r="X12" s="57">
        <v>1</v>
      </c>
      <c r="Y12" s="46">
        <f>VLOOKUP(W12,'Matríz de Carga'!$C:$D,2,0)*X12</f>
        <v>68236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308</v>
      </c>
      <c r="W13" s="69" t="s">
        <v>310</v>
      </c>
      <c r="X13" s="57">
        <v>6</v>
      </c>
      <c r="Y13" s="46">
        <f>VLOOKUP(W13,'Matríz de Carga'!$C:$D,2,0)*X13</f>
        <v>229494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297</v>
      </c>
      <c r="W14" s="69" t="s">
        <v>300</v>
      </c>
      <c r="X14" s="57">
        <v>1</v>
      </c>
      <c r="Y14" s="46">
        <f>VLOOKUP(W14,'Matríz de Carga'!$C:$D,2,0)*X14</f>
        <v>76402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297</v>
      </c>
      <c r="W15" s="69" t="s">
        <v>301</v>
      </c>
      <c r="X15" s="57">
        <v>1</v>
      </c>
      <c r="Y15" s="46">
        <f>VLOOKUP(W15,'Matríz de Carga'!$C:$D,2,0)*X15</f>
        <v>39577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/>
      <c r="W16" s="69"/>
      <c r="X16" s="57"/>
      <c r="Y16" s="46"/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515355.9</v>
      </c>
      <c r="F21" s="190" t="s">
        <v>342</v>
      </c>
      <c r="G21" s="191"/>
      <c r="H21" s="191"/>
      <c r="I21" s="37">
        <f>SUM(I6:I20)</f>
        <v>585263.19999999995</v>
      </c>
      <c r="J21" s="190" t="s">
        <v>342</v>
      </c>
      <c r="K21" s="191"/>
      <c r="L21" s="191"/>
      <c r="M21" s="37">
        <f>SUM(M6:M20)</f>
        <v>596000</v>
      </c>
      <c r="N21" s="190" t="s">
        <v>342</v>
      </c>
      <c r="O21" s="191"/>
      <c r="P21" s="191"/>
      <c r="Q21" s="37">
        <f>SUM(Q6:Q20)</f>
        <v>585263.19999999995</v>
      </c>
      <c r="R21" s="190" t="s">
        <v>342</v>
      </c>
      <c r="S21" s="191"/>
      <c r="T21" s="191"/>
      <c r="U21" s="37">
        <f>SUM(U6:U20)</f>
        <v>515355.9</v>
      </c>
      <c r="V21" s="190" t="s">
        <v>342</v>
      </c>
      <c r="W21" s="191"/>
      <c r="X21" s="191"/>
      <c r="Y21" s="37">
        <f>SUM(Y6:Y20)</f>
        <v>1135461.3</v>
      </c>
      <c r="Z21" s="190" t="s">
        <v>342</v>
      </c>
      <c r="AA21" s="191"/>
      <c r="AB21" s="191"/>
      <c r="AC21" s="37">
        <f>SUM(AC6:AC20)</f>
        <v>515355.9</v>
      </c>
      <c r="AD21" s="190" t="s">
        <v>342</v>
      </c>
      <c r="AE21" s="191"/>
      <c r="AF21" s="191"/>
      <c r="AG21" s="37">
        <f>SUM(AG6:AG20)</f>
        <v>585263.19999999995</v>
      </c>
      <c r="AH21" s="190" t="s">
        <v>342</v>
      </c>
      <c r="AI21" s="191"/>
      <c r="AJ21" s="191"/>
      <c r="AK21" s="65">
        <f>SUM(AK6:AK20)</f>
        <v>596000</v>
      </c>
    </row>
    <row r="22" spans="2:37" ht="15.75" thickBot="1">
      <c r="B22" s="188" t="s">
        <v>343</v>
      </c>
      <c r="C22" s="189"/>
      <c r="D22" s="189"/>
      <c r="E22" s="28">
        <f>E21*1.19</f>
        <v>613273.52099999995</v>
      </c>
      <c r="F22" s="188" t="s">
        <v>343</v>
      </c>
      <c r="G22" s="189"/>
      <c r="H22" s="189"/>
      <c r="I22" s="28">
        <f>I21*1.19</f>
        <v>696463.20799999987</v>
      </c>
      <c r="J22" s="188" t="s">
        <v>343</v>
      </c>
      <c r="K22" s="189"/>
      <c r="L22" s="189"/>
      <c r="M22" s="28">
        <f>M21*1.19</f>
        <v>709240</v>
      </c>
      <c r="N22" s="188" t="s">
        <v>343</v>
      </c>
      <c r="O22" s="189"/>
      <c r="P22" s="189"/>
      <c r="Q22" s="28">
        <f>Q21*1.19</f>
        <v>696463.20799999987</v>
      </c>
      <c r="R22" s="188" t="s">
        <v>343</v>
      </c>
      <c r="S22" s="189"/>
      <c r="T22" s="189"/>
      <c r="U22" s="28">
        <f>U21*1.19</f>
        <v>613273.52099999995</v>
      </c>
      <c r="V22" s="188" t="s">
        <v>343</v>
      </c>
      <c r="W22" s="189"/>
      <c r="X22" s="189"/>
      <c r="Y22" s="28">
        <f>Y21*1.19</f>
        <v>1351198.9469999999</v>
      </c>
      <c r="Z22" s="188" t="s">
        <v>343</v>
      </c>
      <c r="AA22" s="189"/>
      <c r="AB22" s="189"/>
      <c r="AC22" s="28">
        <f>AC21*1.19</f>
        <v>613273.52099999995</v>
      </c>
      <c r="AD22" s="188" t="s">
        <v>343</v>
      </c>
      <c r="AE22" s="189"/>
      <c r="AF22" s="189"/>
      <c r="AG22" s="28">
        <f>AG21*1.19</f>
        <v>696463.20799999987</v>
      </c>
      <c r="AH22" s="188" t="s">
        <v>343</v>
      </c>
      <c r="AI22" s="189"/>
      <c r="AJ22" s="189"/>
      <c r="AK22" s="29">
        <f>AK21*1.19</f>
        <v>709240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8CE0-4720-4A97-9688-76CB0C0BB011}">
  <dimension ref="B1:AK24"/>
  <sheetViews>
    <sheetView showGridLines="0" topLeftCell="D1" zoomScale="80" zoomScaleNormal="80" workbookViewId="0">
      <selection activeCell="V32" sqref="V31:AA32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366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40" t="s">
        <v>339</v>
      </c>
      <c r="G6" s="41"/>
      <c r="H6" s="56">
        <v>2.1</v>
      </c>
      <c r="I6" s="55">
        <f>H6*'Matríz de Carga'!J5</f>
        <v>260570.1</v>
      </c>
      <c r="J6" s="33" t="s">
        <v>339</v>
      </c>
      <c r="K6" s="50"/>
      <c r="L6" s="56">
        <v>2.7</v>
      </c>
      <c r="M6" s="51">
        <f>L6*'Matríz de Carga'!J5</f>
        <v>335018.7</v>
      </c>
      <c r="N6" s="40" t="s">
        <v>339</v>
      </c>
      <c r="O6" s="41"/>
      <c r="P6" s="56">
        <v>2.1</v>
      </c>
      <c r="Q6" s="55">
        <f>P6*'Matríz de Carga'!J5</f>
        <v>260570.1</v>
      </c>
      <c r="R6" s="40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4.5</v>
      </c>
      <c r="Y6" s="51">
        <f>X6*'Matríz de Carga'!J5</f>
        <v>558364.5</v>
      </c>
      <c r="Z6" s="40" t="s">
        <v>339</v>
      </c>
      <c r="AA6" s="41"/>
      <c r="AB6" s="56">
        <v>1.8</v>
      </c>
      <c r="AC6" s="31">
        <f>AB6*'Matríz de Carga'!J5</f>
        <v>223345.80000000002</v>
      </c>
      <c r="AD6" s="40" t="s">
        <v>339</v>
      </c>
      <c r="AE6" s="41"/>
      <c r="AF6" s="56">
        <v>2.1</v>
      </c>
      <c r="AG6" s="55">
        <f>AF6*'Matríz de Carga'!J5</f>
        <v>260570.1</v>
      </c>
      <c r="AH6" s="33" t="s">
        <v>339</v>
      </c>
      <c r="AI6" s="50"/>
      <c r="AJ6" s="56">
        <v>2.7</v>
      </c>
      <c r="AK6" s="39">
        <f>AJ6*'Matríz de Carga'!J5</f>
        <v>335018.7</v>
      </c>
    </row>
    <row r="7" spans="2:37">
      <c r="B7" s="47" t="s">
        <v>340</v>
      </c>
      <c r="C7" s="60" t="s">
        <v>361</v>
      </c>
      <c r="D7" s="57">
        <v>7.1</v>
      </c>
      <c r="E7" s="59">
        <f>D7*'Matríz de Carga'!J7</f>
        <v>112890</v>
      </c>
      <c r="F7" s="47" t="s">
        <v>340</v>
      </c>
      <c r="G7" s="60" t="s">
        <v>361</v>
      </c>
      <c r="H7" s="57">
        <v>7.1</v>
      </c>
      <c r="I7" s="59">
        <f>E7</f>
        <v>112890</v>
      </c>
      <c r="J7" s="47" t="s">
        <v>340</v>
      </c>
      <c r="K7" s="60" t="s">
        <v>361</v>
      </c>
      <c r="L7" s="57">
        <v>7.1</v>
      </c>
      <c r="M7" s="59">
        <f>I7</f>
        <v>112890</v>
      </c>
      <c r="N7" s="47" t="s">
        <v>340</v>
      </c>
      <c r="O7" s="60" t="s">
        <v>361</v>
      </c>
      <c r="P7" s="57">
        <v>7.1</v>
      </c>
      <c r="Q7" s="59">
        <f>M7</f>
        <v>112890</v>
      </c>
      <c r="R7" s="47" t="s">
        <v>340</v>
      </c>
      <c r="S7" s="60" t="s">
        <v>361</v>
      </c>
      <c r="T7" s="57">
        <v>7.1</v>
      </c>
      <c r="U7" s="59">
        <f>Q7</f>
        <v>112890</v>
      </c>
      <c r="V7" s="47" t="s">
        <v>340</v>
      </c>
      <c r="W7" s="60" t="s">
        <v>361</v>
      </c>
      <c r="X7" s="57">
        <v>7.1</v>
      </c>
      <c r="Y7" s="59">
        <f>U7</f>
        <v>112890</v>
      </c>
      <c r="Z7" s="47" t="s">
        <v>340</v>
      </c>
      <c r="AA7" s="60" t="s">
        <v>361</v>
      </c>
      <c r="AB7" s="57">
        <v>7.1</v>
      </c>
      <c r="AC7" s="46">
        <f>Y7</f>
        <v>112890</v>
      </c>
      <c r="AD7" s="47" t="s">
        <v>340</v>
      </c>
      <c r="AE7" s="60" t="s">
        <v>361</v>
      </c>
      <c r="AF7" s="57">
        <v>7.1</v>
      </c>
      <c r="AG7" s="59">
        <f>AC7</f>
        <v>112890</v>
      </c>
      <c r="AH7" s="47" t="s">
        <v>340</v>
      </c>
      <c r="AI7" s="60" t="s">
        <v>361</v>
      </c>
      <c r="AJ7" s="57">
        <v>7.1</v>
      </c>
      <c r="AK7" s="46">
        <f>AG7</f>
        <v>112890</v>
      </c>
    </row>
    <row r="8" spans="2:37">
      <c r="B8" s="47" t="s">
        <v>160</v>
      </c>
      <c r="C8" s="68" t="s">
        <v>278</v>
      </c>
      <c r="D8" s="57">
        <v>1</v>
      </c>
      <c r="E8" s="59">
        <f>VLOOKUP(C8,'Matríz de Carga'!$C:$D,2,0)*D8</f>
        <v>21957</v>
      </c>
      <c r="F8" s="47" t="s">
        <v>160</v>
      </c>
      <c r="G8" s="68" t="s">
        <v>278</v>
      </c>
      <c r="H8" s="57">
        <v>1</v>
      </c>
      <c r="I8" s="59">
        <f>VLOOKUP(G8,'Matríz de Carga'!$C:$D,2,0)*H8</f>
        <v>21957</v>
      </c>
      <c r="J8" s="47" t="s">
        <v>160</v>
      </c>
      <c r="K8" s="68" t="s">
        <v>278</v>
      </c>
      <c r="L8" s="57">
        <v>1</v>
      </c>
      <c r="M8" s="59">
        <f>VLOOKUP(K8,'Matríz de Carga'!$C:$D,2,0)*L8</f>
        <v>21957</v>
      </c>
      <c r="N8" s="47" t="s">
        <v>160</v>
      </c>
      <c r="O8" s="68" t="s">
        <v>278</v>
      </c>
      <c r="P8" s="57">
        <v>1</v>
      </c>
      <c r="Q8" s="59">
        <f>VLOOKUP(O8,'Matríz de Carga'!$C:$D,2,0)*P8</f>
        <v>21957</v>
      </c>
      <c r="R8" s="47" t="s">
        <v>160</v>
      </c>
      <c r="S8" s="68" t="s">
        <v>278</v>
      </c>
      <c r="T8" s="57">
        <v>1</v>
      </c>
      <c r="U8" s="59">
        <f>VLOOKUP(S8,'Matríz de Carga'!$C:$D,2,0)*T8</f>
        <v>21957</v>
      </c>
      <c r="V8" s="47" t="s">
        <v>160</v>
      </c>
      <c r="W8" s="68" t="s">
        <v>278</v>
      </c>
      <c r="X8" s="57">
        <v>1</v>
      </c>
      <c r="Y8" s="59">
        <f>VLOOKUP(W8,'Matríz de Carga'!$C:$D,2,0)*X8</f>
        <v>21957</v>
      </c>
      <c r="Z8" s="47" t="s">
        <v>160</v>
      </c>
      <c r="AA8" s="68" t="s">
        <v>278</v>
      </c>
      <c r="AB8" s="57">
        <v>1</v>
      </c>
      <c r="AC8" s="46">
        <f>VLOOKUP(AA8,'Matríz de Carga'!$C:$D,2,0)*AB8</f>
        <v>21957</v>
      </c>
      <c r="AD8" s="47" t="s">
        <v>160</v>
      </c>
      <c r="AE8" s="68" t="s">
        <v>278</v>
      </c>
      <c r="AF8" s="57">
        <v>1</v>
      </c>
      <c r="AG8" s="59">
        <f>VLOOKUP(AE8,'Matríz de Carga'!$C:$D,2,0)*AF8</f>
        <v>21957</v>
      </c>
      <c r="AH8" s="47" t="s">
        <v>160</v>
      </c>
      <c r="AI8" s="68" t="s">
        <v>278</v>
      </c>
      <c r="AJ8" s="57">
        <v>1</v>
      </c>
      <c r="AK8" s="46">
        <f>VLOOKUP(AI8,'Matríz de Carga'!$C:$D,2,0)*AJ8</f>
        <v>21957</v>
      </c>
    </row>
    <row r="9" spans="2:37">
      <c r="B9" s="47" t="s">
        <v>273</v>
      </c>
      <c r="C9" s="68" t="s">
        <v>285</v>
      </c>
      <c r="D9" s="57">
        <v>1</v>
      </c>
      <c r="E9" s="59">
        <f>VLOOKUP(C9,'Matríz de Carga'!$C:$D,2,0)*D9</f>
        <v>1892</v>
      </c>
      <c r="F9" s="47" t="s">
        <v>273</v>
      </c>
      <c r="G9" s="68" t="s">
        <v>285</v>
      </c>
      <c r="H9" s="57">
        <v>1</v>
      </c>
      <c r="I9" s="59">
        <f>VLOOKUP(G9,'Matríz de Carga'!$C:$D,2,0)*H9</f>
        <v>1892</v>
      </c>
      <c r="J9" s="47" t="s">
        <v>273</v>
      </c>
      <c r="K9" s="68" t="s">
        <v>285</v>
      </c>
      <c r="L9" s="57">
        <v>1</v>
      </c>
      <c r="M9" s="59">
        <f>VLOOKUP(K9,'Matríz de Carga'!$C:$D,2,0)*L9</f>
        <v>1892</v>
      </c>
      <c r="N9" s="47" t="s">
        <v>273</v>
      </c>
      <c r="O9" s="68" t="s">
        <v>285</v>
      </c>
      <c r="P9" s="57">
        <v>1</v>
      </c>
      <c r="Q9" s="59">
        <f>VLOOKUP(O9,'Matríz de Carga'!$C:$D,2,0)*P9</f>
        <v>1892</v>
      </c>
      <c r="R9" s="47" t="s">
        <v>273</v>
      </c>
      <c r="S9" s="68" t="s">
        <v>285</v>
      </c>
      <c r="T9" s="57">
        <v>1</v>
      </c>
      <c r="U9" s="59">
        <f>VLOOKUP(S9,'Matríz de Carga'!$C:$D,2,0)*T9</f>
        <v>1892</v>
      </c>
      <c r="V9" s="47" t="s">
        <v>273</v>
      </c>
      <c r="W9" s="68" t="s">
        <v>285</v>
      </c>
      <c r="X9" s="57">
        <v>1</v>
      </c>
      <c r="Y9" s="59">
        <f>VLOOKUP(W9,'Matríz de Carga'!$C:$D,2,0)*X9</f>
        <v>1892</v>
      </c>
      <c r="Z9" s="47" t="s">
        <v>273</v>
      </c>
      <c r="AA9" s="68" t="s">
        <v>285</v>
      </c>
      <c r="AB9" s="57">
        <v>1</v>
      </c>
      <c r="AC9" s="46">
        <f>VLOOKUP(AA9,'Matríz de Carga'!$C:$D,2,0)*AB9</f>
        <v>1892</v>
      </c>
      <c r="AD9" s="47" t="s">
        <v>273</v>
      </c>
      <c r="AE9" s="68" t="s">
        <v>285</v>
      </c>
      <c r="AF9" s="57">
        <v>1</v>
      </c>
      <c r="AG9" s="59">
        <f>VLOOKUP(AE9,'Matríz de Carga'!$C:$D,2,0)*AF9</f>
        <v>1892</v>
      </c>
      <c r="AH9" s="47" t="s">
        <v>273</v>
      </c>
      <c r="AI9" s="68" t="s">
        <v>285</v>
      </c>
      <c r="AJ9" s="57">
        <v>1</v>
      </c>
      <c r="AK9" s="46">
        <f>VLOOKUP(AI9,'Matríz de Carga'!$C:$D,2,0)*AJ9</f>
        <v>1892</v>
      </c>
    </row>
    <row r="10" spans="2:37">
      <c r="B10" s="45" t="s">
        <v>93</v>
      </c>
      <c r="C10" s="58" t="s">
        <v>62</v>
      </c>
      <c r="D10" s="57">
        <v>1</v>
      </c>
      <c r="E10" s="59">
        <f>VLOOKUP(C10,'Matríz de Carga'!$C:$D,2,0)*D10</f>
        <v>49520</v>
      </c>
      <c r="F10" s="45" t="s">
        <v>93</v>
      </c>
      <c r="G10" s="58" t="s">
        <v>62</v>
      </c>
      <c r="H10" s="57">
        <v>1</v>
      </c>
      <c r="I10" s="59">
        <f>VLOOKUP(G10,'Matríz de Carga'!$C:$D,2,0)*H10</f>
        <v>49520</v>
      </c>
      <c r="J10" s="45" t="s">
        <v>93</v>
      </c>
      <c r="K10" s="58" t="s">
        <v>62</v>
      </c>
      <c r="L10" s="57">
        <v>1</v>
      </c>
      <c r="M10" s="59">
        <f>VLOOKUP(K10,'Matríz de Carga'!$C:$D,2,0)*L10</f>
        <v>49520</v>
      </c>
      <c r="N10" s="45" t="s">
        <v>93</v>
      </c>
      <c r="O10" s="58" t="s">
        <v>62</v>
      </c>
      <c r="P10" s="57">
        <v>1</v>
      </c>
      <c r="Q10" s="59">
        <f>VLOOKUP(O10,'Matríz de Carga'!$C:$D,2,0)*P10</f>
        <v>49520</v>
      </c>
      <c r="R10" s="45" t="s">
        <v>93</v>
      </c>
      <c r="S10" s="58" t="s">
        <v>62</v>
      </c>
      <c r="T10" s="57">
        <v>1</v>
      </c>
      <c r="U10" s="59">
        <f>VLOOKUP(S10,'Matríz de Carga'!$C:$D,2,0)*T10</f>
        <v>49520</v>
      </c>
      <c r="V10" s="45" t="s">
        <v>93</v>
      </c>
      <c r="W10" s="58" t="s">
        <v>62</v>
      </c>
      <c r="X10" s="57">
        <v>1</v>
      </c>
      <c r="Y10" s="59">
        <f>VLOOKUP(W10,'Matríz de Carga'!$C:$D,2,0)*X10</f>
        <v>49520</v>
      </c>
      <c r="Z10" s="45" t="s">
        <v>93</v>
      </c>
      <c r="AA10" s="58" t="s">
        <v>62</v>
      </c>
      <c r="AB10" s="57">
        <v>1</v>
      </c>
      <c r="AC10" s="46">
        <f>VLOOKUP(AA10,'Matríz de Carga'!$C:$D,2,0)*AB10</f>
        <v>49520</v>
      </c>
      <c r="AD10" s="45" t="s">
        <v>93</v>
      </c>
      <c r="AE10" s="58" t="s">
        <v>62</v>
      </c>
      <c r="AF10" s="57">
        <v>1</v>
      </c>
      <c r="AG10" s="59">
        <f>VLOOKUP(AE10,'Matríz de Carga'!$C:$D,2,0)*AF10</f>
        <v>49520</v>
      </c>
      <c r="AH10" s="45" t="s">
        <v>93</v>
      </c>
      <c r="AI10" s="58" t="s">
        <v>62</v>
      </c>
      <c r="AJ10" s="57">
        <v>1</v>
      </c>
      <c r="AK10" s="46">
        <f>VLOOKUP(AI10,'Matríz de Carga'!$C:$D,2,0)*AJ10</f>
        <v>49520</v>
      </c>
    </row>
    <row r="11" spans="2:37">
      <c r="B11" s="45" t="s">
        <v>390</v>
      </c>
      <c r="C11" s="58" t="s">
        <v>377</v>
      </c>
      <c r="D11" s="57">
        <v>3</v>
      </c>
      <c r="E11" s="59">
        <f>VLOOKUP(C11,'Matríz de Carga'!$C:$D,2,0)*D11</f>
        <v>8370</v>
      </c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291</v>
      </c>
      <c r="L11" s="57">
        <v>1</v>
      </c>
      <c r="M11" s="59">
        <f>VLOOKUP(K11,'Matríz de Carga'!$C:$D,2,0)*L11</f>
        <v>41270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5" t="s">
        <v>390</v>
      </c>
      <c r="S11" s="58" t="s">
        <v>377</v>
      </c>
      <c r="T11" s="57">
        <v>3</v>
      </c>
      <c r="U11" s="59">
        <f>VLOOKUP(S11,'Matríz de Carga'!$C:$D,2,0)*T11</f>
        <v>8370</v>
      </c>
      <c r="V11" s="45" t="s">
        <v>286</v>
      </c>
      <c r="W11" s="58" t="s">
        <v>287</v>
      </c>
      <c r="X11" s="57">
        <v>1</v>
      </c>
      <c r="Y11" s="59">
        <f>VLOOKUP(W11,'Matríz de Carga'!$C:$D,2,0)*X11</f>
        <v>32683</v>
      </c>
      <c r="Z11" s="45" t="s">
        <v>390</v>
      </c>
      <c r="AA11" s="58" t="s">
        <v>377</v>
      </c>
      <c r="AB11" s="57">
        <v>3</v>
      </c>
      <c r="AC11" s="59">
        <f>VLOOKUP(AA11,'Matríz de Carga'!$C:$D,2,0)*AB11</f>
        <v>8370</v>
      </c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291</v>
      </c>
      <c r="AJ11" s="57">
        <v>1</v>
      </c>
      <c r="AK11" s="46">
        <f>VLOOKUP(AI11,'Matríz de Carga'!$C:$D,2,0)*AJ11</f>
        <v>41270</v>
      </c>
    </row>
    <row r="12" spans="2:37">
      <c r="B12" s="47"/>
      <c r="C12" s="60"/>
      <c r="D12" s="57"/>
      <c r="E12" s="59"/>
      <c r="F12" s="45" t="s">
        <v>390</v>
      </c>
      <c r="G12" s="58" t="s">
        <v>377</v>
      </c>
      <c r="H12" s="57">
        <v>3</v>
      </c>
      <c r="I12" s="59">
        <f>VLOOKUP(G12,'Matríz de Carga'!$C:$D,2,0)*H12</f>
        <v>8370</v>
      </c>
      <c r="J12" s="47" t="s">
        <v>318</v>
      </c>
      <c r="K12" s="60" t="s">
        <v>112</v>
      </c>
      <c r="L12" s="57">
        <v>1</v>
      </c>
      <c r="M12" s="59">
        <f>VLOOKUP(K12,'Matríz de Carga'!$C:$D,2,0)*L12</f>
        <v>58290</v>
      </c>
      <c r="N12" s="45" t="s">
        <v>390</v>
      </c>
      <c r="O12" s="58" t="s">
        <v>377</v>
      </c>
      <c r="P12" s="57">
        <v>3</v>
      </c>
      <c r="Q12" s="59">
        <f>VLOOKUP(O12,'Matríz de Carga'!$C:$D,2,0)*P12</f>
        <v>8370</v>
      </c>
      <c r="R12" s="47"/>
      <c r="S12" s="60"/>
      <c r="T12" s="57"/>
      <c r="U12" s="59"/>
      <c r="V12" s="45" t="s">
        <v>24</v>
      </c>
      <c r="W12" s="69" t="s">
        <v>291</v>
      </c>
      <c r="X12" s="57">
        <v>1</v>
      </c>
      <c r="Y12" s="59">
        <f>VLOOKUP(W12,'Matríz de Carga'!$C:$D,2,0)*X12</f>
        <v>41270</v>
      </c>
      <c r="Z12" s="47"/>
      <c r="AA12" s="60"/>
      <c r="AB12" s="57"/>
      <c r="AC12" s="46"/>
      <c r="AD12" s="45" t="s">
        <v>390</v>
      </c>
      <c r="AE12" s="58" t="s">
        <v>377</v>
      </c>
      <c r="AF12" s="57">
        <v>3</v>
      </c>
      <c r="AG12" s="59">
        <f>VLOOKUP(AE12,'Matríz de Carga'!$C:$D,2,0)*AF12</f>
        <v>8370</v>
      </c>
      <c r="AH12" s="47" t="s">
        <v>318</v>
      </c>
      <c r="AI12" s="60" t="s">
        <v>112</v>
      </c>
      <c r="AJ12" s="57">
        <v>1</v>
      </c>
      <c r="AK12" s="46">
        <f>VLOOKUP(AI12,'Matríz de Carga'!$C:$D,2,0)*AJ12</f>
        <v>58290</v>
      </c>
    </row>
    <row r="13" spans="2:37">
      <c r="B13" s="47"/>
      <c r="C13" s="60"/>
      <c r="D13" s="57"/>
      <c r="E13" s="59"/>
      <c r="F13" s="45"/>
      <c r="G13" s="58"/>
      <c r="H13" s="57"/>
      <c r="I13" s="59"/>
      <c r="J13" s="47" t="s">
        <v>320</v>
      </c>
      <c r="K13" s="60" t="s">
        <v>324</v>
      </c>
      <c r="L13" s="57">
        <v>1</v>
      </c>
      <c r="M13" s="59">
        <f>VLOOKUP(K13,'Matríz de Carga'!$C:$D,2,0)*L13</f>
        <v>67577</v>
      </c>
      <c r="N13" s="45"/>
      <c r="O13" s="58"/>
      <c r="P13" s="57"/>
      <c r="Q13" s="59"/>
      <c r="R13" s="47"/>
      <c r="S13" s="60"/>
      <c r="T13" s="57"/>
      <c r="U13" s="59"/>
      <c r="V13" s="45" t="s">
        <v>308</v>
      </c>
      <c r="W13" s="69" t="s">
        <v>313</v>
      </c>
      <c r="X13" s="57">
        <v>5</v>
      </c>
      <c r="Y13" s="59">
        <f>VLOOKUP(W13,'Matríz de Carga'!$C:$D,2,0)*X13</f>
        <v>167795</v>
      </c>
      <c r="Z13" s="47"/>
      <c r="AA13" s="60"/>
      <c r="AB13" s="60"/>
      <c r="AC13" s="46"/>
      <c r="AD13" s="45"/>
      <c r="AE13" s="58"/>
      <c r="AF13" s="57"/>
      <c r="AG13" s="46"/>
      <c r="AH13" s="47" t="s">
        <v>320</v>
      </c>
      <c r="AI13" s="60" t="s">
        <v>324</v>
      </c>
      <c r="AJ13" s="57">
        <v>1</v>
      </c>
      <c r="AK13" s="46">
        <f>VLOOKUP(AI13,'Matríz de Carga'!$C:$D,2,0)*AJ13</f>
        <v>67577</v>
      </c>
    </row>
    <row r="14" spans="2:37">
      <c r="B14" s="47"/>
      <c r="C14" s="60"/>
      <c r="D14" s="57"/>
      <c r="E14" s="59"/>
      <c r="F14" s="45"/>
      <c r="G14" s="58"/>
      <c r="H14" s="57"/>
      <c r="I14" s="59"/>
      <c r="J14" s="45" t="s">
        <v>390</v>
      </c>
      <c r="K14" s="58" t="s">
        <v>377</v>
      </c>
      <c r="L14" s="57">
        <v>3</v>
      </c>
      <c r="M14" s="59">
        <f>VLOOKUP(K14,'Matríz de Carga'!$C:$D,2,0)*L14</f>
        <v>8370</v>
      </c>
      <c r="N14" s="45"/>
      <c r="O14" s="58"/>
      <c r="P14" s="57"/>
      <c r="Q14" s="59"/>
      <c r="R14" s="47"/>
      <c r="S14" s="60"/>
      <c r="T14" s="60"/>
      <c r="U14" s="59"/>
      <c r="V14" s="45" t="s">
        <v>297</v>
      </c>
      <c r="W14" s="69" t="s">
        <v>304</v>
      </c>
      <c r="X14" s="57">
        <v>1</v>
      </c>
      <c r="Y14" s="59">
        <f>VLOOKUP(W14,'Matríz de Carga'!$C:$D,2,0)*X14</f>
        <v>51973</v>
      </c>
      <c r="Z14" s="47"/>
      <c r="AA14" s="60"/>
      <c r="AB14" s="60"/>
      <c r="AC14" s="46"/>
      <c r="AD14" s="45"/>
      <c r="AE14" s="58"/>
      <c r="AF14" s="57"/>
      <c r="AG14" s="46"/>
      <c r="AH14" s="45" t="s">
        <v>390</v>
      </c>
      <c r="AI14" s="58" t="s">
        <v>377</v>
      </c>
      <c r="AJ14" s="57">
        <v>3</v>
      </c>
      <c r="AK14" s="46">
        <f>VLOOKUP(AI14,'Matríz de Carga'!$C:$D,2,0)*AJ14</f>
        <v>8370</v>
      </c>
    </row>
    <row r="15" spans="2:37">
      <c r="B15" s="47"/>
      <c r="C15" s="60"/>
      <c r="D15" s="57"/>
      <c r="E15" s="59"/>
      <c r="F15" s="45"/>
      <c r="G15" s="58"/>
      <c r="H15" s="58"/>
      <c r="I15" s="59"/>
      <c r="J15" s="45" t="s">
        <v>389</v>
      </c>
      <c r="K15" s="58" t="s">
        <v>329</v>
      </c>
      <c r="L15" s="57">
        <v>2</v>
      </c>
      <c r="M15" s="59">
        <f>VLOOKUP(K15,'Matríz de Carga'!$C:$D,2,0)*L15</f>
        <v>17352</v>
      </c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69" t="s">
        <v>82</v>
      </c>
      <c r="X15" s="57">
        <v>6</v>
      </c>
      <c r="Y15" s="59">
        <f>VLOOKUP(W15,'Matríz de Carga'!$C:$D,2,0)*X15</f>
        <v>245988</v>
      </c>
      <c r="Z15" s="47"/>
      <c r="AA15" s="60"/>
      <c r="AB15" s="60"/>
      <c r="AC15" s="46"/>
      <c r="AD15" s="45"/>
      <c r="AE15" s="58"/>
      <c r="AF15" s="58"/>
      <c r="AG15" s="46"/>
      <c r="AH15" s="45" t="s">
        <v>389</v>
      </c>
      <c r="AI15" s="58" t="s">
        <v>329</v>
      </c>
      <c r="AJ15" s="57">
        <v>2</v>
      </c>
      <c r="AK15" s="46">
        <f>VLOOKUP(AI15,'Matríz de Carga'!$C:$D,2,0)*AJ15</f>
        <v>17352</v>
      </c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7" t="s">
        <v>318</v>
      </c>
      <c r="W16" s="60" t="s">
        <v>112</v>
      </c>
      <c r="X16" s="57">
        <v>1</v>
      </c>
      <c r="Y16" s="59">
        <f>VLOOKUP(W16,'Matríz de Carga'!$C:$D,2,0)*X16</f>
        <v>58290</v>
      </c>
      <c r="Z16" s="47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7" t="s">
        <v>320</v>
      </c>
      <c r="W17" s="60" t="s">
        <v>324</v>
      </c>
      <c r="X17" s="57">
        <v>1</v>
      </c>
      <c r="Y17" s="59">
        <f>VLOOKUP(W17,'Matríz de Carga'!$C:$D,2,0)*X17</f>
        <v>67577</v>
      </c>
      <c r="Z17" s="47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 t="s">
        <v>390</v>
      </c>
      <c r="W18" s="58" t="s">
        <v>377</v>
      </c>
      <c r="X18" s="57">
        <v>3</v>
      </c>
      <c r="Y18" s="59">
        <f>VLOOKUP(W18,'Matríz de Carga'!$C:$D,2,0)*X18</f>
        <v>8370</v>
      </c>
      <c r="Z18" s="47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 t="s">
        <v>389</v>
      </c>
      <c r="W19" s="58" t="s">
        <v>329</v>
      </c>
      <c r="X19" s="57">
        <v>6</v>
      </c>
      <c r="Y19" s="59">
        <f>VLOOKUP(W19,'Matríz de Carga'!$C:$D,2,0)*X19</f>
        <v>52056</v>
      </c>
      <c r="Z19" s="47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>
      <c r="B20" s="47"/>
      <c r="C20" s="60"/>
      <c r="D20" s="60"/>
      <c r="E20" s="59"/>
      <c r="F20" s="45"/>
      <c r="G20" s="58"/>
      <c r="H20" s="58"/>
      <c r="I20" s="59"/>
      <c r="J20" s="45"/>
      <c r="K20" s="58"/>
      <c r="L20" s="58"/>
      <c r="M20" s="59"/>
      <c r="N20" s="45"/>
      <c r="O20" s="58"/>
      <c r="P20" s="58"/>
      <c r="Q20" s="59"/>
      <c r="R20" s="47"/>
      <c r="S20" s="60"/>
      <c r="T20" s="60"/>
      <c r="U20" s="59"/>
      <c r="V20" s="45" t="s">
        <v>356</v>
      </c>
      <c r="W20" s="58" t="s">
        <v>332</v>
      </c>
      <c r="X20" s="57">
        <v>1</v>
      </c>
      <c r="Y20" s="59">
        <f>VLOOKUP(W20,'Matríz de Carga'!$C:$D,2,0)*X20</f>
        <v>1908</v>
      </c>
      <c r="Z20" s="47"/>
      <c r="AA20" s="60"/>
      <c r="AB20" s="60"/>
      <c r="AC20" s="46"/>
      <c r="AD20" s="45"/>
      <c r="AE20" s="58"/>
      <c r="AF20" s="58"/>
      <c r="AG20" s="46"/>
      <c r="AH20" s="45"/>
      <c r="AI20" s="58"/>
      <c r="AJ20" s="58"/>
      <c r="AK20" s="43"/>
    </row>
    <row r="21" spans="2:37">
      <c r="B21" s="47"/>
      <c r="C21" s="60"/>
      <c r="D21" s="60"/>
      <c r="E21" s="59"/>
      <c r="F21" s="45"/>
      <c r="G21" s="58"/>
      <c r="H21" s="58"/>
      <c r="I21" s="59"/>
      <c r="J21" s="45"/>
      <c r="K21" s="58"/>
      <c r="L21" s="58"/>
      <c r="M21" s="59"/>
      <c r="N21" s="45"/>
      <c r="O21" s="58"/>
      <c r="P21" s="58"/>
      <c r="Q21" s="59"/>
      <c r="R21" s="47"/>
      <c r="S21" s="60"/>
      <c r="T21" s="60"/>
      <c r="U21" s="59"/>
      <c r="V21" s="45" t="s">
        <v>356</v>
      </c>
      <c r="W21" s="58" t="s">
        <v>381</v>
      </c>
      <c r="X21" s="57">
        <v>1</v>
      </c>
      <c r="Y21" s="59">
        <f>VLOOKUP(W21,'Matríz de Carga'!$C:$D,2,0)*X21</f>
        <v>4831</v>
      </c>
      <c r="Z21" s="47"/>
      <c r="AA21" s="60"/>
      <c r="AB21" s="60"/>
      <c r="AC21" s="46"/>
      <c r="AD21" s="45"/>
      <c r="AE21" s="58"/>
      <c r="AF21" s="58"/>
      <c r="AG21" s="46"/>
      <c r="AH21" s="45"/>
      <c r="AI21" s="58"/>
      <c r="AJ21" s="58"/>
      <c r="AK21" s="43"/>
    </row>
    <row r="22" spans="2:37" ht="15.75" thickBot="1">
      <c r="B22" s="38" t="s">
        <v>280</v>
      </c>
      <c r="C22" s="35"/>
      <c r="D22" s="35"/>
      <c r="E22" s="37">
        <f>'Matríz de Carga'!J13</f>
        <v>30000</v>
      </c>
      <c r="F22" s="38" t="s">
        <v>280</v>
      </c>
      <c r="G22" s="61"/>
      <c r="H22" s="61"/>
      <c r="I22" s="37">
        <f>'Matríz de Carga'!J13</f>
        <v>30000</v>
      </c>
      <c r="J22" s="38" t="s">
        <v>280</v>
      </c>
      <c r="K22" s="61"/>
      <c r="L22" s="61"/>
      <c r="M22" s="37">
        <f>'Matríz de Carga'!J13</f>
        <v>30000</v>
      </c>
      <c r="N22" s="38" t="s">
        <v>280</v>
      </c>
      <c r="O22" s="61"/>
      <c r="P22" s="61"/>
      <c r="Q22" s="37">
        <f>'Matríz de Carga'!J13</f>
        <v>30000</v>
      </c>
      <c r="R22" s="38" t="s">
        <v>280</v>
      </c>
      <c r="S22" s="35"/>
      <c r="T22" s="35"/>
      <c r="U22" s="37">
        <f>'Matríz de Carga'!J13</f>
        <v>30000</v>
      </c>
      <c r="V22" s="38" t="s">
        <v>280</v>
      </c>
      <c r="W22" s="61"/>
      <c r="X22" s="61"/>
      <c r="Y22" s="37">
        <f>'Matríz de Carga'!J13</f>
        <v>30000</v>
      </c>
      <c r="Z22" s="38" t="s">
        <v>280</v>
      </c>
      <c r="AA22" s="35"/>
      <c r="AB22" s="35"/>
      <c r="AC22" s="36">
        <f>'Matríz de Carga'!J13</f>
        <v>30000</v>
      </c>
      <c r="AD22" s="38" t="s">
        <v>280</v>
      </c>
      <c r="AE22" s="61"/>
      <c r="AF22" s="61"/>
      <c r="AG22" s="36">
        <f>'Matríz de Carga'!J13</f>
        <v>30000</v>
      </c>
      <c r="AH22" s="38" t="s">
        <v>280</v>
      </c>
      <c r="AI22" s="61"/>
      <c r="AJ22" s="61"/>
      <c r="AK22" s="36">
        <f>'Matríz de Carga'!J13</f>
        <v>30000</v>
      </c>
    </row>
    <row r="23" spans="2:37" ht="15.75" thickBot="1">
      <c r="B23" s="190" t="s">
        <v>342</v>
      </c>
      <c r="C23" s="191"/>
      <c r="D23" s="191"/>
      <c r="E23" s="37">
        <f>SUM(E6:E22)</f>
        <v>447974.80000000005</v>
      </c>
      <c r="F23" s="190" t="s">
        <v>342</v>
      </c>
      <c r="G23" s="191"/>
      <c r="H23" s="191"/>
      <c r="I23" s="37">
        <f>SUM(I6:I22)</f>
        <v>517882.1</v>
      </c>
      <c r="J23" s="190" t="s">
        <v>342</v>
      </c>
      <c r="K23" s="191"/>
      <c r="L23" s="191"/>
      <c r="M23" s="37">
        <f>SUM(M6:M22)</f>
        <v>744136.7</v>
      </c>
      <c r="N23" s="190" t="s">
        <v>342</v>
      </c>
      <c r="O23" s="191"/>
      <c r="P23" s="191"/>
      <c r="Q23" s="37">
        <f>SUM(Q6:Q22)</f>
        <v>517882.1</v>
      </c>
      <c r="R23" s="190" t="s">
        <v>342</v>
      </c>
      <c r="S23" s="191"/>
      <c r="T23" s="191"/>
      <c r="U23" s="37">
        <f>SUM(U6:U22)</f>
        <v>447974.80000000005</v>
      </c>
      <c r="V23" s="190" t="s">
        <v>342</v>
      </c>
      <c r="W23" s="191"/>
      <c r="X23" s="191"/>
      <c r="Y23" s="37">
        <f>SUM(Y6:Y22)</f>
        <v>1507364.5</v>
      </c>
      <c r="Z23" s="190" t="s">
        <v>342</v>
      </c>
      <c r="AA23" s="191"/>
      <c r="AB23" s="191"/>
      <c r="AC23" s="37">
        <f>SUM(AC6:AC22)</f>
        <v>447974.80000000005</v>
      </c>
      <c r="AD23" s="190" t="s">
        <v>342</v>
      </c>
      <c r="AE23" s="191"/>
      <c r="AF23" s="191"/>
      <c r="AG23" s="37">
        <f>SUM(AG6:AG22)</f>
        <v>517882.1</v>
      </c>
      <c r="AH23" s="190" t="s">
        <v>342</v>
      </c>
      <c r="AI23" s="191"/>
      <c r="AJ23" s="191"/>
      <c r="AK23" s="65">
        <f>SUM(AK6:AK22)</f>
        <v>744136.7</v>
      </c>
    </row>
    <row r="24" spans="2:37" ht="15.75" thickBot="1">
      <c r="B24" s="188" t="s">
        <v>343</v>
      </c>
      <c r="C24" s="189"/>
      <c r="D24" s="189"/>
      <c r="E24" s="28">
        <f>E23*1.19</f>
        <v>533090.01199999999</v>
      </c>
      <c r="F24" s="188" t="s">
        <v>343</v>
      </c>
      <c r="G24" s="189"/>
      <c r="H24" s="189"/>
      <c r="I24" s="28">
        <f>I23*1.19</f>
        <v>616279.69899999991</v>
      </c>
      <c r="J24" s="188" t="s">
        <v>343</v>
      </c>
      <c r="K24" s="189"/>
      <c r="L24" s="189"/>
      <c r="M24" s="28">
        <f>M23*1.19</f>
        <v>885522.67299999995</v>
      </c>
      <c r="N24" s="188" t="s">
        <v>343</v>
      </c>
      <c r="O24" s="189"/>
      <c r="P24" s="189"/>
      <c r="Q24" s="28">
        <f>Q23*1.19</f>
        <v>616279.69899999991</v>
      </c>
      <c r="R24" s="188" t="s">
        <v>343</v>
      </c>
      <c r="S24" s="189"/>
      <c r="T24" s="189"/>
      <c r="U24" s="28">
        <f>U23*1.19</f>
        <v>533090.01199999999</v>
      </c>
      <c r="V24" s="188" t="s">
        <v>343</v>
      </c>
      <c r="W24" s="189"/>
      <c r="X24" s="189"/>
      <c r="Y24" s="28">
        <f>Y23*1.19</f>
        <v>1793763.7549999999</v>
      </c>
      <c r="Z24" s="188" t="s">
        <v>343</v>
      </c>
      <c r="AA24" s="189"/>
      <c r="AB24" s="189"/>
      <c r="AC24" s="28">
        <f>AC23*1.19</f>
        <v>533090.01199999999</v>
      </c>
      <c r="AD24" s="188" t="s">
        <v>343</v>
      </c>
      <c r="AE24" s="189"/>
      <c r="AF24" s="189"/>
      <c r="AG24" s="28">
        <f>AG23*1.19</f>
        <v>616279.69899999991</v>
      </c>
      <c r="AH24" s="188" t="s">
        <v>343</v>
      </c>
      <c r="AI24" s="189"/>
      <c r="AJ24" s="189"/>
      <c r="AK24" s="29">
        <f>AK23*1.19</f>
        <v>885522.67299999995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3:D23"/>
    <mergeCell ref="F23:H23"/>
    <mergeCell ref="J23:L23"/>
    <mergeCell ref="N23:P23"/>
    <mergeCell ref="R23:T23"/>
    <mergeCell ref="V23:X23"/>
    <mergeCell ref="Z23:AB23"/>
    <mergeCell ref="B3:E4"/>
    <mergeCell ref="F3:I4"/>
    <mergeCell ref="J3:M4"/>
    <mergeCell ref="N3:Q4"/>
    <mergeCell ref="R3:U4"/>
    <mergeCell ref="V3:Y4"/>
    <mergeCell ref="AH24:AJ24"/>
    <mergeCell ref="AD23:AF23"/>
    <mergeCell ref="AH23:AJ23"/>
    <mergeCell ref="B24:D24"/>
    <mergeCell ref="F24:H24"/>
    <mergeCell ref="J24:L24"/>
    <mergeCell ref="N24:P24"/>
    <mergeCell ref="R24:T24"/>
    <mergeCell ref="V24:X24"/>
    <mergeCell ref="Z24:AB24"/>
    <mergeCell ref="AD24:AF2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78E1-8613-48D9-A85F-5206390F10B8}">
  <dimension ref="B1:AK22"/>
  <sheetViews>
    <sheetView showGridLines="0" zoomScale="80" zoomScaleNormal="80" workbookViewId="0">
      <selection activeCell="O37" sqref="O37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367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40" t="s">
        <v>339</v>
      </c>
      <c r="G6" s="41"/>
      <c r="H6" s="56">
        <v>2.1</v>
      </c>
      <c r="I6" s="55">
        <f>H6*'Matríz de Carga'!J5</f>
        <v>260570.1</v>
      </c>
      <c r="J6" s="33" t="s">
        <v>339</v>
      </c>
      <c r="K6" s="50"/>
      <c r="L6" s="56">
        <v>1.9</v>
      </c>
      <c r="M6" s="51">
        <f>L6*'Matríz de Carga'!J5</f>
        <v>235753.9</v>
      </c>
      <c r="N6" s="40" t="s">
        <v>339</v>
      </c>
      <c r="O6" s="41"/>
      <c r="P6" s="56">
        <v>2.1</v>
      </c>
      <c r="Q6" s="55">
        <f>P6*'Matríz de Carga'!J5</f>
        <v>260570.1</v>
      </c>
      <c r="R6" s="40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3.3</v>
      </c>
      <c r="Y6" s="51">
        <f>X6*'Matríz de Carga'!J5</f>
        <v>409467.3</v>
      </c>
      <c r="Z6" s="40" t="s">
        <v>339</v>
      </c>
      <c r="AA6" s="41"/>
      <c r="AB6" s="56">
        <v>1.8</v>
      </c>
      <c r="AC6" s="31">
        <f>AB6*'Matríz de Carga'!J5</f>
        <v>223345.80000000002</v>
      </c>
      <c r="AD6" s="40" t="s">
        <v>339</v>
      </c>
      <c r="AE6" s="41"/>
      <c r="AF6" s="56">
        <v>2.1</v>
      </c>
      <c r="AG6" s="55">
        <f>AF6*'Matríz de Carga'!J5</f>
        <v>260570.1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361</v>
      </c>
      <c r="D7" s="57">
        <v>8</v>
      </c>
      <c r="E7" s="59">
        <f>D7*'Matríz de Carga'!J7</f>
        <v>127200</v>
      </c>
      <c r="F7" s="47" t="s">
        <v>340</v>
      </c>
      <c r="G7" s="60" t="s">
        <v>361</v>
      </c>
      <c r="H7" s="57">
        <f>+D7</f>
        <v>8</v>
      </c>
      <c r="I7" s="59">
        <f>E7</f>
        <v>127200</v>
      </c>
      <c r="J7" s="47" t="s">
        <v>340</v>
      </c>
      <c r="K7" s="60" t="s">
        <v>361</v>
      </c>
      <c r="L7" s="57">
        <f>+H7</f>
        <v>8</v>
      </c>
      <c r="M7" s="59">
        <f>I7</f>
        <v>127200</v>
      </c>
      <c r="N7" s="47" t="s">
        <v>340</v>
      </c>
      <c r="O7" s="60" t="s">
        <v>361</v>
      </c>
      <c r="P7" s="57">
        <f>+L7</f>
        <v>8</v>
      </c>
      <c r="Q7" s="59">
        <f>M7</f>
        <v>127200</v>
      </c>
      <c r="R7" s="47" t="s">
        <v>340</v>
      </c>
      <c r="S7" s="60" t="s">
        <v>361</v>
      </c>
      <c r="T7" s="57">
        <f>+P7</f>
        <v>8</v>
      </c>
      <c r="U7" s="59">
        <f>+E7</f>
        <v>127200</v>
      </c>
      <c r="V7" s="47" t="s">
        <v>340</v>
      </c>
      <c r="W7" s="60" t="s">
        <v>361</v>
      </c>
      <c r="X7" s="57">
        <f>+T7</f>
        <v>8</v>
      </c>
      <c r="Y7" s="59">
        <f>U7</f>
        <v>127200</v>
      </c>
      <c r="Z7" s="47" t="s">
        <v>340</v>
      </c>
      <c r="AA7" s="60" t="s">
        <v>361</v>
      </c>
      <c r="AB7" s="57">
        <f>+X7</f>
        <v>8</v>
      </c>
      <c r="AC7" s="46">
        <f>+E7</f>
        <v>127200</v>
      </c>
      <c r="AD7" s="47" t="s">
        <v>340</v>
      </c>
      <c r="AE7" s="60" t="s">
        <v>361</v>
      </c>
      <c r="AF7" s="57">
        <f>+AB7</f>
        <v>8</v>
      </c>
      <c r="AG7" s="59">
        <f>AC7</f>
        <v>127200</v>
      </c>
      <c r="AH7" s="47" t="s">
        <v>340</v>
      </c>
      <c r="AI7" s="60" t="s">
        <v>361</v>
      </c>
      <c r="AJ7" s="57">
        <f>+AF7</f>
        <v>8</v>
      </c>
      <c r="AK7" s="46">
        <f>AG7</f>
        <v>127200</v>
      </c>
    </row>
    <row r="8" spans="2:37">
      <c r="B8" s="47" t="s">
        <v>160</v>
      </c>
      <c r="C8" s="68" t="s">
        <v>276</v>
      </c>
      <c r="D8" s="57">
        <v>1</v>
      </c>
      <c r="E8" s="59">
        <f>VLOOKUP(C8,'Matríz de Carga'!$C:$D,2,0)*D8</f>
        <v>25925</v>
      </c>
      <c r="F8" s="47" t="s">
        <v>160</v>
      </c>
      <c r="G8" s="68" t="s">
        <v>276</v>
      </c>
      <c r="H8" s="57">
        <v>1</v>
      </c>
      <c r="I8" s="59">
        <f>VLOOKUP(G8,'Matríz de Carga'!$C:$D,2,0)*H8</f>
        <v>25925</v>
      </c>
      <c r="J8" s="47" t="s">
        <v>160</v>
      </c>
      <c r="K8" s="68" t="s">
        <v>276</v>
      </c>
      <c r="L8" s="57">
        <v>1</v>
      </c>
      <c r="M8" s="59">
        <f>VLOOKUP(K8,'Matríz de Carga'!$C:$D,2,0)*L8</f>
        <v>25925</v>
      </c>
      <c r="N8" s="47" t="s">
        <v>160</v>
      </c>
      <c r="O8" s="68" t="s">
        <v>276</v>
      </c>
      <c r="P8" s="57">
        <v>1</v>
      </c>
      <c r="Q8" s="59">
        <f>VLOOKUP(O8,'Matríz de Carga'!$C:$D,2,0)*P8</f>
        <v>25925</v>
      </c>
      <c r="R8" s="47" t="s">
        <v>160</v>
      </c>
      <c r="S8" s="68" t="s">
        <v>276</v>
      </c>
      <c r="T8" s="57">
        <v>1</v>
      </c>
      <c r="U8" s="59">
        <f>VLOOKUP(S8,'Matríz de Carga'!$C:$D,2,0)*T8</f>
        <v>25925</v>
      </c>
      <c r="V8" s="47" t="s">
        <v>160</v>
      </c>
      <c r="W8" s="68" t="s">
        <v>276</v>
      </c>
      <c r="X8" s="57">
        <v>1</v>
      </c>
      <c r="Y8" s="59">
        <f>VLOOKUP(W8,'Matríz de Carga'!$C:$D,2,0)*X8</f>
        <v>25925</v>
      </c>
      <c r="Z8" s="47" t="s">
        <v>160</v>
      </c>
      <c r="AA8" s="68" t="s">
        <v>276</v>
      </c>
      <c r="AB8" s="57">
        <v>1</v>
      </c>
      <c r="AC8" s="46">
        <f>VLOOKUP(AA8,'Matríz de Carga'!$C:$D,2,0)*AB8</f>
        <v>25925</v>
      </c>
      <c r="AD8" s="47" t="s">
        <v>160</v>
      </c>
      <c r="AE8" s="68" t="s">
        <v>276</v>
      </c>
      <c r="AF8" s="57">
        <v>1</v>
      </c>
      <c r="AG8" s="59">
        <f>VLOOKUP(AE8,'Matríz de Carga'!$C:$D,2,0)*AF8</f>
        <v>25925</v>
      </c>
      <c r="AH8" s="47" t="s">
        <v>160</v>
      </c>
      <c r="AI8" s="68" t="s">
        <v>276</v>
      </c>
      <c r="AJ8" s="57">
        <v>1</v>
      </c>
      <c r="AK8" s="46">
        <f>VLOOKUP(AI8,'Matríz de Carga'!$C:$D,2,0)*AJ8</f>
        <v>25925</v>
      </c>
    </row>
    <row r="9" spans="2:37">
      <c r="B9" s="47" t="s">
        <v>273</v>
      </c>
      <c r="C9" s="68" t="s">
        <v>285</v>
      </c>
      <c r="D9" s="57">
        <v>1</v>
      </c>
      <c r="E9" s="59">
        <f>VLOOKUP(C9,'Matríz de Carga'!$C:$D,2,0)*D9</f>
        <v>1892</v>
      </c>
      <c r="F9" s="47" t="s">
        <v>273</v>
      </c>
      <c r="G9" s="68" t="s">
        <v>285</v>
      </c>
      <c r="H9" s="57">
        <v>1</v>
      </c>
      <c r="I9" s="59">
        <f>VLOOKUP(G9,'Matríz de Carga'!$C:$D,2,0)*H9</f>
        <v>1892</v>
      </c>
      <c r="J9" s="47" t="s">
        <v>273</v>
      </c>
      <c r="K9" s="68" t="s">
        <v>285</v>
      </c>
      <c r="L9" s="57">
        <v>1</v>
      </c>
      <c r="M9" s="59">
        <f>VLOOKUP(K9,'Matríz de Carga'!$C:$D,2,0)*L9</f>
        <v>1892</v>
      </c>
      <c r="N9" s="47" t="s">
        <v>273</v>
      </c>
      <c r="O9" s="68" t="s">
        <v>285</v>
      </c>
      <c r="P9" s="57">
        <v>1</v>
      </c>
      <c r="Q9" s="59">
        <f>VLOOKUP(O9,'Matríz de Carga'!$C:$D,2,0)*P9</f>
        <v>1892</v>
      </c>
      <c r="R9" s="47" t="s">
        <v>273</v>
      </c>
      <c r="S9" s="68" t="s">
        <v>285</v>
      </c>
      <c r="T9" s="57">
        <v>1</v>
      </c>
      <c r="U9" s="59">
        <f>VLOOKUP(S9,'Matríz de Carga'!$C:$D,2,0)*T9</f>
        <v>1892</v>
      </c>
      <c r="V9" s="47" t="s">
        <v>273</v>
      </c>
      <c r="W9" s="68" t="s">
        <v>285</v>
      </c>
      <c r="X9" s="57">
        <v>1</v>
      </c>
      <c r="Y9" s="59">
        <f>VLOOKUP(W9,'Matríz de Carga'!$C:$D,2,0)*X9</f>
        <v>1892</v>
      </c>
      <c r="Z9" s="47" t="s">
        <v>273</v>
      </c>
      <c r="AA9" s="68" t="s">
        <v>285</v>
      </c>
      <c r="AB9" s="57">
        <v>1</v>
      </c>
      <c r="AC9" s="46">
        <f>VLOOKUP(AA9,'Matríz de Carga'!$C:$D,2,0)*AB9</f>
        <v>1892</v>
      </c>
      <c r="AD9" s="47" t="s">
        <v>273</v>
      </c>
      <c r="AE9" s="68" t="s">
        <v>285</v>
      </c>
      <c r="AF9" s="57">
        <v>1</v>
      </c>
      <c r="AG9" s="59">
        <f>VLOOKUP(AE9,'Matríz de Carga'!$C:$D,2,0)*AF9</f>
        <v>1892</v>
      </c>
      <c r="AH9" s="47" t="s">
        <v>273</v>
      </c>
      <c r="AI9" s="68" t="s">
        <v>285</v>
      </c>
      <c r="AJ9" s="57">
        <v>1</v>
      </c>
      <c r="AK9" s="46">
        <f>VLOOKUP(AI9,'Matríz de Carga'!$C:$D,2,0)*AJ9</f>
        <v>1892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45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93</v>
      </c>
      <c r="K10" s="58" t="s">
        <v>26</v>
      </c>
      <c r="L10" s="57">
        <v>1</v>
      </c>
      <c r="M10" s="59">
        <f>VLOOKUP(K10,'Matríz de Carga'!$C:$D,2,0)*L10</f>
        <v>83513</v>
      </c>
      <c r="N10" s="45" t="s">
        <v>93</v>
      </c>
      <c r="O10" s="58" t="s">
        <v>26</v>
      </c>
      <c r="P10" s="57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93</v>
      </c>
      <c r="W10" s="58" t="s">
        <v>26</v>
      </c>
      <c r="X10" s="57">
        <v>1</v>
      </c>
      <c r="Y10" s="59">
        <f>VLOOKUP(W10,'Matríz de Carga'!$C:$D,2,0)*X10</f>
        <v>83513</v>
      </c>
      <c r="Z10" s="45" t="s">
        <v>93</v>
      </c>
      <c r="AA10" s="58" t="s">
        <v>26</v>
      </c>
      <c r="AB10" s="57">
        <v>1</v>
      </c>
      <c r="AC10" s="46">
        <f>VLOOKUP(AA10,'Matríz de Carga'!$C:$D,2,0)*AB10</f>
        <v>83513</v>
      </c>
      <c r="AD10" s="45" t="s">
        <v>93</v>
      </c>
      <c r="AE10" s="58" t="s">
        <v>26</v>
      </c>
      <c r="AF10" s="57">
        <v>1</v>
      </c>
      <c r="AG10" s="59">
        <f>VLOOKUP(AE10,'Matríz de Carga'!$C:$D,2,0)*AF10</f>
        <v>83513</v>
      </c>
      <c r="AH10" s="45" t="s">
        <v>93</v>
      </c>
      <c r="AI10" s="58" t="s">
        <v>26</v>
      </c>
      <c r="AJ10" s="57">
        <v>1</v>
      </c>
      <c r="AK10" s="46">
        <f>VLOOKUP(AI10,'Matríz de Carga'!$C:$D,2,0)*AJ10</f>
        <v>83513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292</v>
      </c>
      <c r="L11" s="57">
        <v>1</v>
      </c>
      <c r="M11" s="59">
        <f>VLOOKUP(K11,'Matríz de Carga'!$C:$D,2,0)*L11</f>
        <v>50857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286</v>
      </c>
      <c r="W11" s="58" t="s">
        <v>287</v>
      </c>
      <c r="X11" s="57">
        <v>1</v>
      </c>
      <c r="Y11" s="59">
        <f>VLOOKUP(W11,'Matríz de Carga'!$C:$D,2,0)*X11</f>
        <v>32683</v>
      </c>
      <c r="Z11" s="44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292</v>
      </c>
      <c r="AJ11" s="57">
        <v>1</v>
      </c>
      <c r="AK11" s="46">
        <f>VLOOKUP(AI11,'Matríz de Carga'!$C:$D,2,0)*AJ11</f>
        <v>50857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24</v>
      </c>
      <c r="W12" s="69" t="s">
        <v>292</v>
      </c>
      <c r="X12" s="57">
        <v>1</v>
      </c>
      <c r="Y12" s="59">
        <f>VLOOKUP(W12,'Matríz de Carga'!$C:$D,2,0)*X12</f>
        <v>50857</v>
      </c>
      <c r="Z12" s="47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59"/>
      <c r="N13" s="45"/>
      <c r="O13" s="58"/>
      <c r="P13" s="57"/>
      <c r="Q13" s="59"/>
      <c r="R13" s="47"/>
      <c r="S13" s="60"/>
      <c r="T13" s="57"/>
      <c r="U13" s="59"/>
      <c r="V13" s="75" t="s">
        <v>308</v>
      </c>
      <c r="W13" s="82" t="s">
        <v>310</v>
      </c>
      <c r="X13" s="77">
        <v>6</v>
      </c>
      <c r="Y13" s="59">
        <f>VLOOKUP(W13,'Matríz de Carga'!$C:$D,2,0)*X13</f>
        <v>229494</v>
      </c>
      <c r="Z13" s="47"/>
      <c r="AA13" s="60"/>
      <c r="AB13" s="60"/>
      <c r="AC13" s="46"/>
      <c r="AD13" s="45"/>
      <c r="AE13" s="58"/>
      <c r="AF13" s="57"/>
      <c r="AG13" s="46"/>
      <c r="AH13" s="47"/>
      <c r="AI13" s="60"/>
      <c r="AJ13" s="60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75" t="s">
        <v>297</v>
      </c>
      <c r="W14" s="69" t="s">
        <v>305</v>
      </c>
      <c r="X14" s="57">
        <v>1</v>
      </c>
      <c r="Y14" s="59">
        <f>VLOOKUP(W14,'Matríz de Carga'!$C:$D,2,0)*X14</f>
        <v>46331</v>
      </c>
      <c r="Z14" s="47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75" t="s">
        <v>297</v>
      </c>
      <c r="W15" s="69" t="s">
        <v>306</v>
      </c>
      <c r="X15" s="57">
        <v>1</v>
      </c>
      <c r="Y15" s="59">
        <f>VLOOKUP(W15,'Matríz de Carga'!$C:$D,2,0)*X15</f>
        <v>32064</v>
      </c>
      <c r="Z15" s="47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7"/>
      <c r="W16" s="60"/>
      <c r="X16" s="57"/>
      <c r="Y16" s="59"/>
      <c r="Z16" s="47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7"/>
      <c r="W17" s="60"/>
      <c r="X17" s="60"/>
      <c r="Y17" s="59"/>
      <c r="Z17" s="47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7"/>
      <c r="W18" s="60"/>
      <c r="X18" s="60"/>
      <c r="Y18" s="59"/>
      <c r="Z18" s="47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58"/>
      <c r="Z19" s="47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7">
        <f>'Matríz de Carga'!J13</f>
        <v>30000</v>
      </c>
      <c r="Z20" s="38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491875.80000000005</v>
      </c>
      <c r="F21" s="190" t="s">
        <v>342</v>
      </c>
      <c r="G21" s="191"/>
      <c r="H21" s="191"/>
      <c r="I21" s="37">
        <f>SUM(I6:I20)</f>
        <v>561783.1</v>
      </c>
      <c r="J21" s="190" t="s">
        <v>342</v>
      </c>
      <c r="K21" s="191"/>
      <c r="L21" s="191"/>
      <c r="M21" s="37">
        <f>SUM(M6:M20)</f>
        <v>555140.9</v>
      </c>
      <c r="N21" s="190" t="s">
        <v>342</v>
      </c>
      <c r="O21" s="191"/>
      <c r="P21" s="191"/>
      <c r="Q21" s="37">
        <f>SUM(Q6:Q20)</f>
        <v>561783.1</v>
      </c>
      <c r="R21" s="190" t="s">
        <v>342</v>
      </c>
      <c r="S21" s="191"/>
      <c r="T21" s="191"/>
      <c r="U21" s="37">
        <f>SUM(U6:U20)</f>
        <v>491875.80000000005</v>
      </c>
      <c r="V21" s="190" t="s">
        <v>342</v>
      </c>
      <c r="W21" s="191"/>
      <c r="X21" s="191"/>
      <c r="Y21" s="37">
        <f>SUM(Y6:Y20)</f>
        <v>1069426.3</v>
      </c>
      <c r="Z21" s="190" t="s">
        <v>342</v>
      </c>
      <c r="AA21" s="191"/>
      <c r="AB21" s="191"/>
      <c r="AC21" s="37">
        <f>SUM(AC6:AC20)</f>
        <v>491875.80000000005</v>
      </c>
      <c r="AD21" s="190" t="s">
        <v>342</v>
      </c>
      <c r="AE21" s="191"/>
      <c r="AF21" s="191"/>
      <c r="AG21" s="37">
        <f>SUM(AG6:AG20)</f>
        <v>561783.1</v>
      </c>
      <c r="AH21" s="190" t="s">
        <v>342</v>
      </c>
      <c r="AI21" s="191"/>
      <c r="AJ21" s="191"/>
      <c r="AK21" s="65">
        <f>SUM(AK6:AK20)</f>
        <v>555140.9</v>
      </c>
    </row>
    <row r="22" spans="2:37" ht="15.75" thickBot="1">
      <c r="B22" s="188" t="s">
        <v>343</v>
      </c>
      <c r="C22" s="189"/>
      <c r="D22" s="189"/>
      <c r="E22" s="28">
        <f>E21*1.19</f>
        <v>585332.20200000005</v>
      </c>
      <c r="F22" s="188" t="s">
        <v>343</v>
      </c>
      <c r="G22" s="189"/>
      <c r="H22" s="189"/>
      <c r="I22" s="28">
        <f>I21*1.19</f>
        <v>668521.88899999997</v>
      </c>
      <c r="J22" s="188" t="s">
        <v>343</v>
      </c>
      <c r="K22" s="189"/>
      <c r="L22" s="189"/>
      <c r="M22" s="28">
        <f>M21*1.19</f>
        <v>660617.67099999997</v>
      </c>
      <c r="N22" s="188" t="s">
        <v>343</v>
      </c>
      <c r="O22" s="189"/>
      <c r="P22" s="189"/>
      <c r="Q22" s="28">
        <f>Q21*1.19</f>
        <v>668521.88899999997</v>
      </c>
      <c r="R22" s="188" t="s">
        <v>343</v>
      </c>
      <c r="S22" s="189"/>
      <c r="T22" s="189"/>
      <c r="U22" s="28">
        <f>U21*1.19</f>
        <v>585332.20200000005</v>
      </c>
      <c r="V22" s="188" t="s">
        <v>343</v>
      </c>
      <c r="W22" s="189"/>
      <c r="X22" s="189"/>
      <c r="Y22" s="28">
        <f>Y21*1.19</f>
        <v>1272617.297</v>
      </c>
      <c r="Z22" s="188" t="s">
        <v>343</v>
      </c>
      <c r="AA22" s="189"/>
      <c r="AB22" s="189"/>
      <c r="AC22" s="28">
        <f>AC21*1.19</f>
        <v>585332.20200000005</v>
      </c>
      <c r="AD22" s="188" t="s">
        <v>343</v>
      </c>
      <c r="AE22" s="189"/>
      <c r="AF22" s="189"/>
      <c r="AG22" s="28">
        <f>AG21*1.19</f>
        <v>668521.88899999997</v>
      </c>
      <c r="AH22" s="188" t="s">
        <v>343</v>
      </c>
      <c r="AI22" s="189"/>
      <c r="AJ22" s="189"/>
      <c r="AK22" s="29">
        <f>AK21*1.19</f>
        <v>660617.67099999997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821C-F823-450E-82F8-2E9204B5D2AA}">
  <dimension ref="B1:AK26"/>
  <sheetViews>
    <sheetView showGridLines="0" zoomScale="80" zoomScaleNormal="80" workbookViewId="0">
      <selection activeCell="AJ22" sqref="AJ22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368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40" t="s">
        <v>339</v>
      </c>
      <c r="G6" s="41"/>
      <c r="H6" s="56">
        <v>2.1</v>
      </c>
      <c r="I6" s="55">
        <f>H6*'Matríz de Carga'!J5</f>
        <v>260570.1</v>
      </c>
      <c r="J6" s="33" t="s">
        <v>339</v>
      </c>
      <c r="K6" s="50"/>
      <c r="L6" s="56">
        <v>2.7</v>
      </c>
      <c r="M6" s="51">
        <f>L6*'Matríz de Carga'!J5</f>
        <v>335018.7</v>
      </c>
      <c r="N6" s="40" t="s">
        <v>339</v>
      </c>
      <c r="O6" s="41"/>
      <c r="P6" s="56">
        <v>2.1</v>
      </c>
      <c r="Q6" s="55">
        <f>P6*'Matríz de Carga'!J5</f>
        <v>260570.1</v>
      </c>
      <c r="R6" s="40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4.5</v>
      </c>
      <c r="Y6" s="51">
        <f>X6*'Matríz de Carga'!J5</f>
        <v>558364.5</v>
      </c>
      <c r="Z6" s="40" t="s">
        <v>339</v>
      </c>
      <c r="AA6" s="41"/>
      <c r="AB6" s="56">
        <v>1.8</v>
      </c>
      <c r="AC6" s="31">
        <f>AB6*'Matríz de Carga'!J5</f>
        <v>223345.80000000002</v>
      </c>
      <c r="AD6" s="40" t="s">
        <v>339</v>
      </c>
      <c r="AE6" s="41"/>
      <c r="AF6" s="56">
        <v>2.1</v>
      </c>
      <c r="AG6" s="55">
        <f>AF6*'Matríz de Carga'!J5</f>
        <v>260570.1</v>
      </c>
      <c r="AH6" s="33" t="s">
        <v>339</v>
      </c>
      <c r="AI6" s="50"/>
      <c r="AJ6" s="56">
        <v>2.7</v>
      </c>
      <c r="AK6" s="39">
        <f>AJ6*'Matríz de Carga'!J5</f>
        <v>335018.7</v>
      </c>
    </row>
    <row r="7" spans="2:37">
      <c r="B7" s="47" t="s">
        <v>340</v>
      </c>
      <c r="C7" s="60" t="s">
        <v>361</v>
      </c>
      <c r="D7" s="57">
        <v>7.5</v>
      </c>
      <c r="E7" s="59">
        <f>D7*'Matríz de Carga'!J7</f>
        <v>119250</v>
      </c>
      <c r="F7" s="47" t="s">
        <v>340</v>
      </c>
      <c r="G7" s="60" t="s">
        <v>361</v>
      </c>
      <c r="H7" s="57">
        <f>+D7</f>
        <v>7.5</v>
      </c>
      <c r="I7" s="59">
        <f>E7</f>
        <v>119250</v>
      </c>
      <c r="J7" s="47" t="s">
        <v>340</v>
      </c>
      <c r="K7" s="60" t="s">
        <v>361</v>
      </c>
      <c r="L7" s="57">
        <f>+H7</f>
        <v>7.5</v>
      </c>
      <c r="M7" s="59">
        <f>I7</f>
        <v>119250</v>
      </c>
      <c r="N7" s="47" t="s">
        <v>340</v>
      </c>
      <c r="O7" s="60" t="s">
        <v>361</v>
      </c>
      <c r="P7" s="57">
        <f>+L7</f>
        <v>7.5</v>
      </c>
      <c r="Q7" s="59">
        <f>M7</f>
        <v>119250</v>
      </c>
      <c r="R7" s="47" t="s">
        <v>340</v>
      </c>
      <c r="S7" s="60" t="s">
        <v>361</v>
      </c>
      <c r="T7" s="57">
        <f>+P7</f>
        <v>7.5</v>
      </c>
      <c r="U7" s="59">
        <f>Q7</f>
        <v>119250</v>
      </c>
      <c r="V7" s="47" t="s">
        <v>340</v>
      </c>
      <c r="W7" s="60" t="s">
        <v>361</v>
      </c>
      <c r="X7" s="57">
        <f>+T7</f>
        <v>7.5</v>
      </c>
      <c r="Y7" s="59">
        <f>U7</f>
        <v>119250</v>
      </c>
      <c r="Z7" s="47" t="s">
        <v>340</v>
      </c>
      <c r="AA7" s="60" t="s">
        <v>361</v>
      </c>
      <c r="AB7" s="57">
        <f>+X7</f>
        <v>7.5</v>
      </c>
      <c r="AC7" s="46">
        <f>Y7</f>
        <v>119250</v>
      </c>
      <c r="AD7" s="47" t="s">
        <v>340</v>
      </c>
      <c r="AE7" s="60" t="s">
        <v>361</v>
      </c>
      <c r="AF7" s="57">
        <f>+AB7</f>
        <v>7.5</v>
      </c>
      <c r="AG7" s="59">
        <f>AC7</f>
        <v>119250</v>
      </c>
      <c r="AH7" s="47" t="s">
        <v>340</v>
      </c>
      <c r="AI7" s="60" t="s">
        <v>361</v>
      </c>
      <c r="AJ7" s="57">
        <f>+AF7</f>
        <v>7.5</v>
      </c>
      <c r="AK7" s="46">
        <f>AG7</f>
        <v>119250</v>
      </c>
    </row>
    <row r="8" spans="2:37">
      <c r="B8" s="47" t="s">
        <v>160</v>
      </c>
      <c r="C8" s="68" t="s">
        <v>278</v>
      </c>
      <c r="D8" s="57">
        <v>1</v>
      </c>
      <c r="E8" s="59">
        <f>VLOOKUP(C8,'Matríz de Carga'!$C:$D,2,0)*D8</f>
        <v>21957</v>
      </c>
      <c r="F8" s="47" t="s">
        <v>160</v>
      </c>
      <c r="G8" s="68" t="s">
        <v>278</v>
      </c>
      <c r="H8" s="57">
        <v>1</v>
      </c>
      <c r="I8" s="59">
        <f>VLOOKUP(G8,'Matríz de Carga'!$C:$D,2,0)*H8</f>
        <v>21957</v>
      </c>
      <c r="J8" s="47" t="s">
        <v>160</v>
      </c>
      <c r="K8" s="68" t="s">
        <v>278</v>
      </c>
      <c r="L8" s="57">
        <v>1</v>
      </c>
      <c r="M8" s="59">
        <f>VLOOKUP(K8,'Matríz de Carga'!$C:$D,2,0)*L8</f>
        <v>21957</v>
      </c>
      <c r="N8" s="47" t="s">
        <v>160</v>
      </c>
      <c r="O8" s="68" t="s">
        <v>278</v>
      </c>
      <c r="P8" s="57">
        <v>1</v>
      </c>
      <c r="Q8" s="59">
        <f>VLOOKUP(O8,'Matríz de Carga'!$C:$D,2,0)*P8</f>
        <v>21957</v>
      </c>
      <c r="R8" s="47" t="s">
        <v>160</v>
      </c>
      <c r="S8" s="68" t="s">
        <v>278</v>
      </c>
      <c r="T8" s="57">
        <v>1</v>
      </c>
      <c r="U8" s="59">
        <f>VLOOKUP(S8,'Matríz de Carga'!$C:$D,2,0)*T8</f>
        <v>21957</v>
      </c>
      <c r="V8" s="47" t="s">
        <v>160</v>
      </c>
      <c r="W8" s="68" t="s">
        <v>278</v>
      </c>
      <c r="X8" s="57">
        <v>1</v>
      </c>
      <c r="Y8" s="59">
        <f>VLOOKUP(W8,'Matríz de Carga'!$C:$D,2,0)*X8</f>
        <v>21957</v>
      </c>
      <c r="Z8" s="47" t="s">
        <v>160</v>
      </c>
      <c r="AA8" s="68" t="s">
        <v>278</v>
      </c>
      <c r="AB8" s="57">
        <v>1</v>
      </c>
      <c r="AC8" s="46">
        <f>VLOOKUP(AA8,'Matríz de Carga'!$C:$D,2,0)*AB8</f>
        <v>21957</v>
      </c>
      <c r="AD8" s="47" t="s">
        <v>160</v>
      </c>
      <c r="AE8" s="68" t="s">
        <v>278</v>
      </c>
      <c r="AF8" s="57">
        <v>1</v>
      </c>
      <c r="AG8" s="59">
        <f>VLOOKUP(AE8,'Matríz de Carga'!$C:$D,2,0)*AF8</f>
        <v>21957</v>
      </c>
      <c r="AH8" s="47" t="s">
        <v>160</v>
      </c>
      <c r="AI8" s="68" t="s">
        <v>278</v>
      </c>
      <c r="AJ8" s="57">
        <v>1</v>
      </c>
      <c r="AK8" s="46">
        <f>VLOOKUP(AI8,'Matríz de Carga'!$C:$D,2,0)*AJ8</f>
        <v>21957</v>
      </c>
    </row>
    <row r="9" spans="2:37">
      <c r="B9" s="47" t="s">
        <v>273</v>
      </c>
      <c r="C9" s="68" t="s">
        <v>285</v>
      </c>
      <c r="D9" s="57">
        <v>1</v>
      </c>
      <c r="E9" s="59">
        <f>VLOOKUP(C9,'Matríz de Carga'!$C:$D,2,0)*D9</f>
        <v>1892</v>
      </c>
      <c r="F9" s="47" t="s">
        <v>273</v>
      </c>
      <c r="G9" s="68" t="s">
        <v>285</v>
      </c>
      <c r="H9" s="57">
        <v>1</v>
      </c>
      <c r="I9" s="59">
        <f>VLOOKUP(G9,'Matríz de Carga'!$C:$D,2,0)*H9</f>
        <v>1892</v>
      </c>
      <c r="J9" s="47" t="s">
        <v>273</v>
      </c>
      <c r="K9" s="68" t="s">
        <v>285</v>
      </c>
      <c r="L9" s="57">
        <v>1</v>
      </c>
      <c r="M9" s="59">
        <f>VLOOKUP(K9,'Matríz de Carga'!$C:$D,2,0)*L9</f>
        <v>1892</v>
      </c>
      <c r="N9" s="47" t="s">
        <v>273</v>
      </c>
      <c r="O9" s="68" t="s">
        <v>285</v>
      </c>
      <c r="P9" s="57">
        <v>1</v>
      </c>
      <c r="Q9" s="59">
        <f>VLOOKUP(O9,'Matríz de Carga'!$C:$D,2,0)*P9</f>
        <v>1892</v>
      </c>
      <c r="R9" s="47" t="s">
        <v>273</v>
      </c>
      <c r="S9" s="68" t="s">
        <v>285</v>
      </c>
      <c r="T9" s="57">
        <v>1</v>
      </c>
      <c r="U9" s="59">
        <f>VLOOKUP(S9,'Matríz de Carga'!$C:$D,2,0)*T9</f>
        <v>1892</v>
      </c>
      <c r="V9" s="47" t="s">
        <v>273</v>
      </c>
      <c r="W9" s="68" t="s">
        <v>285</v>
      </c>
      <c r="X9" s="57">
        <v>1</v>
      </c>
      <c r="Y9" s="59">
        <f>VLOOKUP(W9,'Matríz de Carga'!$C:$D,2,0)*X9</f>
        <v>1892</v>
      </c>
      <c r="Z9" s="47" t="s">
        <v>273</v>
      </c>
      <c r="AA9" s="68" t="s">
        <v>285</v>
      </c>
      <c r="AB9" s="57">
        <v>1</v>
      </c>
      <c r="AC9" s="46">
        <f>VLOOKUP(AA9,'Matríz de Carga'!$C:$D,2,0)*AB9</f>
        <v>1892</v>
      </c>
      <c r="AD9" s="47" t="s">
        <v>273</v>
      </c>
      <c r="AE9" s="68" t="s">
        <v>285</v>
      </c>
      <c r="AF9" s="57">
        <v>1</v>
      </c>
      <c r="AG9" s="59">
        <f>VLOOKUP(AE9,'Matríz de Carga'!$C:$D,2,0)*AF9</f>
        <v>1892</v>
      </c>
      <c r="AH9" s="47" t="s">
        <v>273</v>
      </c>
      <c r="AI9" s="68" t="s">
        <v>285</v>
      </c>
      <c r="AJ9" s="57">
        <v>1</v>
      </c>
      <c r="AK9" s="46">
        <f>VLOOKUP(AI9,'Matríz de Carga'!$C:$D,2,0)*AJ9</f>
        <v>1892</v>
      </c>
    </row>
    <row r="10" spans="2:37">
      <c r="B10" s="45" t="s">
        <v>93</v>
      </c>
      <c r="C10" s="58" t="s">
        <v>62</v>
      </c>
      <c r="D10" s="57">
        <v>1</v>
      </c>
      <c r="E10" s="59">
        <f>VLOOKUP(C10,'Matríz de Carga'!$C:$D,2,0)*D10</f>
        <v>49520</v>
      </c>
      <c r="F10" s="45" t="s">
        <v>93</v>
      </c>
      <c r="G10" s="58" t="s">
        <v>62</v>
      </c>
      <c r="H10" s="57">
        <v>1</v>
      </c>
      <c r="I10" s="59">
        <f>VLOOKUP(G10,'Matríz de Carga'!$C:$D,2,0)*H10</f>
        <v>49520</v>
      </c>
      <c r="J10" s="45" t="s">
        <v>93</v>
      </c>
      <c r="K10" s="58" t="s">
        <v>62</v>
      </c>
      <c r="L10" s="57">
        <v>1</v>
      </c>
      <c r="M10" s="59">
        <f>VLOOKUP(K10,'Matríz de Carga'!$C:$D,2,0)*L10</f>
        <v>49520</v>
      </c>
      <c r="N10" s="45" t="s">
        <v>93</v>
      </c>
      <c r="O10" s="58" t="s">
        <v>62</v>
      </c>
      <c r="P10" s="57">
        <v>1</v>
      </c>
      <c r="Q10" s="59">
        <f>VLOOKUP(O10,'Matríz de Carga'!$C:$D,2,0)*P10</f>
        <v>49520</v>
      </c>
      <c r="R10" s="45" t="s">
        <v>93</v>
      </c>
      <c r="S10" s="58" t="s">
        <v>62</v>
      </c>
      <c r="T10" s="57">
        <v>1</v>
      </c>
      <c r="U10" s="59">
        <f>VLOOKUP(S10,'Matríz de Carga'!$C:$D,2,0)*T10</f>
        <v>49520</v>
      </c>
      <c r="V10" s="45" t="s">
        <v>93</v>
      </c>
      <c r="W10" s="58" t="s">
        <v>62</v>
      </c>
      <c r="X10" s="57">
        <v>1</v>
      </c>
      <c r="Y10" s="59">
        <f>VLOOKUP(W10,'Matríz de Carga'!$C:$D,2,0)*X10</f>
        <v>49520</v>
      </c>
      <c r="Z10" s="45" t="s">
        <v>93</v>
      </c>
      <c r="AA10" s="58" t="s">
        <v>62</v>
      </c>
      <c r="AB10" s="57">
        <v>1</v>
      </c>
      <c r="AC10" s="46">
        <f>VLOOKUP(AA10,'Matríz de Carga'!$C:$D,2,0)*AB10</f>
        <v>49520</v>
      </c>
      <c r="AD10" s="45" t="s">
        <v>93</v>
      </c>
      <c r="AE10" s="58" t="s">
        <v>62</v>
      </c>
      <c r="AF10" s="57">
        <v>1</v>
      </c>
      <c r="AG10" s="59">
        <f>VLOOKUP(AE10,'Matríz de Carga'!$C:$D,2,0)*AF10</f>
        <v>49520</v>
      </c>
      <c r="AH10" s="45" t="s">
        <v>93</v>
      </c>
      <c r="AI10" s="58" t="s">
        <v>62</v>
      </c>
      <c r="AJ10" s="57">
        <v>1</v>
      </c>
      <c r="AK10" s="46">
        <f>VLOOKUP(AI10,'Matríz de Carga'!$C:$D,2,0)*AJ10</f>
        <v>49520</v>
      </c>
    </row>
    <row r="11" spans="2:37">
      <c r="B11" s="45" t="s">
        <v>397</v>
      </c>
      <c r="C11" s="58" t="s">
        <v>377</v>
      </c>
      <c r="D11" s="57">
        <v>3</v>
      </c>
      <c r="E11" s="59">
        <f>VLOOKUP(C11,'Matríz de Carga'!$C:$D,2,0)*D11</f>
        <v>8370</v>
      </c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291</v>
      </c>
      <c r="L11" s="57">
        <v>1</v>
      </c>
      <c r="M11" s="59">
        <f>VLOOKUP(K11,'Matríz de Carga'!$C:$D,2,0)*L11</f>
        <v>41270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5" t="s">
        <v>397</v>
      </c>
      <c r="S11" s="58" t="s">
        <v>377</v>
      </c>
      <c r="T11" s="57">
        <v>3</v>
      </c>
      <c r="U11" s="59">
        <f>VLOOKUP(S11,'Matríz de Carga'!$C:$D,2,0)*T11</f>
        <v>8370</v>
      </c>
      <c r="V11" s="45" t="s">
        <v>286</v>
      </c>
      <c r="W11" s="58" t="s">
        <v>287</v>
      </c>
      <c r="X11" s="57">
        <v>1</v>
      </c>
      <c r="Y11" s="59">
        <f>VLOOKUP(W11,'Matríz de Carga'!$C:$D,2,0)*X11</f>
        <v>32683</v>
      </c>
      <c r="Z11" s="45" t="s">
        <v>397</v>
      </c>
      <c r="AA11" s="58" t="s">
        <v>377</v>
      </c>
      <c r="AB11" s="57">
        <v>3</v>
      </c>
      <c r="AC11" s="59">
        <f>VLOOKUP(AA11,'Matríz de Carga'!$C:$D,2,0)*AB11</f>
        <v>8370</v>
      </c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291</v>
      </c>
      <c r="AJ11" s="57">
        <v>1</v>
      </c>
      <c r="AK11" s="46">
        <f>VLOOKUP(AI11,'Matríz de Carga'!$C:$D,2,0)*AJ11</f>
        <v>41270</v>
      </c>
    </row>
    <row r="12" spans="2:37">
      <c r="B12" s="47"/>
      <c r="C12" s="60"/>
      <c r="D12" s="57"/>
      <c r="E12" s="59"/>
      <c r="F12" s="45" t="s">
        <v>397</v>
      </c>
      <c r="G12" s="58" t="s">
        <v>377</v>
      </c>
      <c r="H12" s="57">
        <v>3</v>
      </c>
      <c r="I12" s="59">
        <f>VLOOKUP(G12,'Matríz de Carga'!$C:$D,2,0)*H12</f>
        <v>8370</v>
      </c>
      <c r="J12" s="47" t="s">
        <v>318</v>
      </c>
      <c r="K12" s="60" t="s">
        <v>112</v>
      </c>
      <c r="L12" s="57">
        <v>1</v>
      </c>
      <c r="M12" s="59">
        <f>VLOOKUP(K12,'Matríz de Carga'!$C:$D,2,0)*L12</f>
        <v>58290</v>
      </c>
      <c r="N12" s="45" t="s">
        <v>397</v>
      </c>
      <c r="O12" s="58" t="s">
        <v>377</v>
      </c>
      <c r="P12" s="57">
        <v>3</v>
      </c>
      <c r="Q12" s="59">
        <f>VLOOKUP(O12,'Matríz de Carga'!$C:$D,2,0)*P12</f>
        <v>8370</v>
      </c>
      <c r="R12" s="47"/>
      <c r="S12" s="60"/>
      <c r="T12" s="57"/>
      <c r="U12" s="59"/>
      <c r="V12" s="45" t="s">
        <v>24</v>
      </c>
      <c r="W12" s="69" t="s">
        <v>291</v>
      </c>
      <c r="X12" s="57">
        <v>1</v>
      </c>
      <c r="Y12" s="59">
        <f>VLOOKUP(W12,'Matríz de Carga'!$C:$D,2,0)*X12</f>
        <v>41270</v>
      </c>
      <c r="Z12" s="47"/>
      <c r="AA12" s="60"/>
      <c r="AB12" s="57"/>
      <c r="AC12" s="46"/>
      <c r="AD12" s="45" t="s">
        <v>397</v>
      </c>
      <c r="AE12" s="58" t="s">
        <v>377</v>
      </c>
      <c r="AF12" s="57">
        <v>3</v>
      </c>
      <c r="AG12" s="59">
        <f>VLOOKUP(AE12,'Matríz de Carga'!$C:$D,2,0)*AF12</f>
        <v>8370</v>
      </c>
      <c r="AH12" s="47" t="s">
        <v>318</v>
      </c>
      <c r="AI12" s="60" t="s">
        <v>112</v>
      </c>
      <c r="AJ12" s="57">
        <v>1</v>
      </c>
      <c r="AK12" s="46">
        <f>VLOOKUP(AI12,'Matríz de Carga'!$C:$D,2,0)*AJ12</f>
        <v>58290</v>
      </c>
    </row>
    <row r="13" spans="2:37">
      <c r="B13" s="47"/>
      <c r="C13" s="60"/>
      <c r="D13" s="57"/>
      <c r="E13" s="59"/>
      <c r="F13" s="45"/>
      <c r="G13" s="58"/>
      <c r="H13" s="57"/>
      <c r="I13" s="59"/>
      <c r="J13" s="47" t="s">
        <v>320</v>
      </c>
      <c r="K13" s="60" t="s">
        <v>322</v>
      </c>
      <c r="L13" s="57">
        <v>1</v>
      </c>
      <c r="M13" s="59">
        <f>VLOOKUP(K13,'Matríz de Carga'!$C:$D,2,0)*L13</f>
        <v>82203</v>
      </c>
      <c r="N13" s="45"/>
      <c r="O13" s="58"/>
      <c r="P13" s="57"/>
      <c r="Q13" s="59"/>
      <c r="R13" s="47"/>
      <c r="S13" s="60"/>
      <c r="T13" s="57"/>
      <c r="U13" s="59"/>
      <c r="V13" s="45" t="s">
        <v>308</v>
      </c>
      <c r="W13" s="69" t="s">
        <v>313</v>
      </c>
      <c r="X13" s="57">
        <v>5</v>
      </c>
      <c r="Y13" s="59">
        <f>VLOOKUP(W13,'Matríz de Carga'!$C:$D,2,0)*X13</f>
        <v>167795</v>
      </c>
      <c r="Z13" s="47"/>
      <c r="AA13" s="60"/>
      <c r="AB13" s="60"/>
      <c r="AC13" s="46"/>
      <c r="AD13" s="45"/>
      <c r="AE13" s="58"/>
      <c r="AF13" s="57"/>
      <c r="AG13" s="46"/>
      <c r="AH13" s="47" t="s">
        <v>320</v>
      </c>
      <c r="AI13" s="60" t="s">
        <v>322</v>
      </c>
      <c r="AJ13" s="57">
        <v>1</v>
      </c>
      <c r="AK13" s="46">
        <f>VLOOKUP(AI13,'Matríz de Carga'!$C:$D,2,0)*AJ13</f>
        <v>82203</v>
      </c>
    </row>
    <row r="14" spans="2:37">
      <c r="B14" s="47"/>
      <c r="C14" s="60"/>
      <c r="D14" s="57"/>
      <c r="E14" s="59"/>
      <c r="F14" s="45"/>
      <c r="G14" s="58"/>
      <c r="H14" s="57"/>
      <c r="I14" s="59"/>
      <c r="J14" s="45" t="s">
        <v>397</v>
      </c>
      <c r="K14" s="58" t="s">
        <v>377</v>
      </c>
      <c r="L14" s="57">
        <v>3</v>
      </c>
      <c r="M14" s="59">
        <f>VLOOKUP(K14,'Matríz de Carga'!$C:$D,2,0)*L14</f>
        <v>8370</v>
      </c>
      <c r="N14" s="45"/>
      <c r="O14" s="58"/>
      <c r="P14" s="57"/>
      <c r="Q14" s="59"/>
      <c r="R14" s="47"/>
      <c r="S14" s="60"/>
      <c r="T14" s="60"/>
      <c r="U14" s="59"/>
      <c r="V14" s="45" t="s">
        <v>297</v>
      </c>
      <c r="W14" s="69" t="s">
        <v>304</v>
      </c>
      <c r="X14" s="57">
        <v>1</v>
      </c>
      <c r="Y14" s="59">
        <f>VLOOKUP(W14,'Matríz de Carga'!$C:$D,2,0)*X14</f>
        <v>51973</v>
      </c>
      <c r="Z14" s="47"/>
      <c r="AA14" s="60"/>
      <c r="AB14" s="60"/>
      <c r="AC14" s="46"/>
      <c r="AD14" s="45"/>
      <c r="AE14" s="58"/>
      <c r="AF14" s="57"/>
      <c r="AG14" s="46"/>
      <c r="AH14" s="45" t="s">
        <v>397</v>
      </c>
      <c r="AI14" s="58" t="s">
        <v>377</v>
      </c>
      <c r="AJ14" s="57">
        <v>3</v>
      </c>
      <c r="AK14" s="46">
        <f>VLOOKUP(AI14,'Matríz de Carga'!$C:$D,2,0)*AJ14</f>
        <v>8370</v>
      </c>
    </row>
    <row r="15" spans="2:37">
      <c r="B15" s="47"/>
      <c r="C15" s="60"/>
      <c r="D15" s="57"/>
      <c r="E15" s="59"/>
      <c r="F15" s="45"/>
      <c r="G15" s="58"/>
      <c r="H15" s="58"/>
      <c r="I15" s="59"/>
      <c r="J15" s="47" t="s">
        <v>389</v>
      </c>
      <c r="K15" s="60" t="s">
        <v>329</v>
      </c>
      <c r="L15" s="57">
        <v>1</v>
      </c>
      <c r="M15" s="59">
        <f>VLOOKUP(K15,'Matríz de Carga'!$C:$D,2,0)*L15</f>
        <v>8676</v>
      </c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69" t="s">
        <v>82</v>
      </c>
      <c r="X15" s="57">
        <v>6</v>
      </c>
      <c r="Y15" s="59">
        <f>VLOOKUP(W15,'Matríz de Carga'!$C:$D,2,0)*X15</f>
        <v>245988</v>
      </c>
      <c r="Z15" s="47"/>
      <c r="AA15" s="60"/>
      <c r="AB15" s="60"/>
      <c r="AC15" s="46"/>
      <c r="AD15" s="45"/>
      <c r="AE15" s="58"/>
      <c r="AF15" s="58"/>
      <c r="AG15" s="46"/>
      <c r="AH15" s="47" t="s">
        <v>389</v>
      </c>
      <c r="AI15" s="60" t="s">
        <v>329</v>
      </c>
      <c r="AJ15" s="57">
        <v>1</v>
      </c>
      <c r="AK15" s="46">
        <f>VLOOKUP(AI15,'Matríz de Carga'!$C:$D,2,0)*AJ15</f>
        <v>8676</v>
      </c>
    </row>
    <row r="16" spans="2:37">
      <c r="B16" s="47"/>
      <c r="C16" s="60"/>
      <c r="D16" s="57"/>
      <c r="E16" s="59"/>
      <c r="F16" s="45"/>
      <c r="G16" s="58"/>
      <c r="H16" s="58"/>
      <c r="I16" s="59"/>
      <c r="J16" s="47" t="s">
        <v>398</v>
      </c>
      <c r="K16" s="60" t="s">
        <v>379</v>
      </c>
      <c r="L16" s="57">
        <v>1</v>
      </c>
      <c r="M16" s="59">
        <f>VLOOKUP(K16,'Matríz de Carga'!$C:$D,2,0)*L16</f>
        <v>8436</v>
      </c>
      <c r="N16" s="45"/>
      <c r="O16" s="58"/>
      <c r="P16" s="58"/>
      <c r="Q16" s="59"/>
      <c r="R16" s="47"/>
      <c r="S16" s="60"/>
      <c r="T16" s="60"/>
      <c r="U16" s="59"/>
      <c r="V16" s="47" t="s">
        <v>318</v>
      </c>
      <c r="W16" s="60" t="s">
        <v>112</v>
      </c>
      <c r="X16" s="57">
        <v>1</v>
      </c>
      <c r="Y16" s="59">
        <f>VLOOKUP(W16,'Matríz de Carga'!$C:$D,2,0)*X16</f>
        <v>58290</v>
      </c>
      <c r="Z16" s="47"/>
      <c r="AA16" s="60"/>
      <c r="AB16" s="60"/>
      <c r="AC16" s="46"/>
      <c r="AD16" s="45"/>
      <c r="AE16" s="58"/>
      <c r="AF16" s="58"/>
      <c r="AG16" s="46"/>
      <c r="AH16" s="47" t="s">
        <v>398</v>
      </c>
      <c r="AI16" s="60" t="s">
        <v>379</v>
      </c>
      <c r="AJ16" s="57">
        <v>1</v>
      </c>
      <c r="AK16" s="46">
        <f>VLOOKUP(AI16,'Matríz de Carga'!$C:$D,2,0)*AJ16</f>
        <v>8436</v>
      </c>
    </row>
    <row r="17" spans="2:37">
      <c r="B17" s="47"/>
      <c r="C17" s="60"/>
      <c r="D17" s="60"/>
      <c r="E17" s="59"/>
      <c r="F17" s="45"/>
      <c r="G17" s="58"/>
      <c r="H17" s="58"/>
      <c r="I17" s="59"/>
      <c r="J17" s="47" t="s">
        <v>389</v>
      </c>
      <c r="K17" s="60" t="s">
        <v>329</v>
      </c>
      <c r="L17" s="57">
        <v>2</v>
      </c>
      <c r="M17" s="59">
        <f>VLOOKUP(K17,'Matríz de Carga'!$C:$D,2,0)*L17</f>
        <v>17352</v>
      </c>
      <c r="N17" s="45"/>
      <c r="O17" s="58"/>
      <c r="P17" s="58"/>
      <c r="Q17" s="59"/>
      <c r="R17" s="47"/>
      <c r="S17" s="60"/>
      <c r="T17" s="60"/>
      <c r="U17" s="59"/>
      <c r="V17" s="47" t="s">
        <v>320</v>
      </c>
      <c r="W17" s="60" t="s">
        <v>322</v>
      </c>
      <c r="X17" s="57">
        <v>1</v>
      </c>
      <c r="Y17" s="59">
        <f>VLOOKUP(W17,'Matríz de Carga'!$C:$D,2,0)*X17</f>
        <v>82203</v>
      </c>
      <c r="Z17" s="47"/>
      <c r="AA17" s="60"/>
      <c r="AB17" s="60"/>
      <c r="AC17" s="46"/>
      <c r="AD17" s="45"/>
      <c r="AE17" s="58"/>
      <c r="AF17" s="58"/>
      <c r="AG17" s="46"/>
      <c r="AH17" s="47" t="s">
        <v>389</v>
      </c>
      <c r="AI17" s="60" t="s">
        <v>329</v>
      </c>
      <c r="AJ17" s="57">
        <v>2</v>
      </c>
      <c r="AK17" s="46">
        <f>VLOOKUP(AI17,'Matríz de Carga'!$C:$D,2,0)*AJ17</f>
        <v>17352</v>
      </c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 t="s">
        <v>397</v>
      </c>
      <c r="W18" s="58" t="s">
        <v>377</v>
      </c>
      <c r="X18" s="57">
        <v>3</v>
      </c>
      <c r="Y18" s="59">
        <f>VLOOKUP(W18,'Matríz de Carga'!$C:$D,2,0)*X18</f>
        <v>8370</v>
      </c>
      <c r="Z18" s="47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7" t="s">
        <v>389</v>
      </c>
      <c r="W19" s="60" t="s">
        <v>329</v>
      </c>
      <c r="X19" s="57">
        <v>1</v>
      </c>
      <c r="Y19" s="59">
        <f>VLOOKUP(W19,'Matríz de Carga'!$C:$D,2,0)*X19</f>
        <v>8676</v>
      </c>
      <c r="Z19" s="47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>
      <c r="B20" s="47"/>
      <c r="C20" s="60"/>
      <c r="D20" s="60"/>
      <c r="E20" s="59"/>
      <c r="F20" s="45"/>
      <c r="G20" s="58"/>
      <c r="H20" s="58"/>
      <c r="I20" s="59"/>
      <c r="J20" s="45"/>
      <c r="K20" s="58"/>
      <c r="L20" s="58"/>
      <c r="M20" s="59"/>
      <c r="N20" s="45"/>
      <c r="O20" s="58"/>
      <c r="P20" s="58"/>
      <c r="Q20" s="59"/>
      <c r="R20" s="47"/>
      <c r="S20" s="60"/>
      <c r="T20" s="60"/>
      <c r="U20" s="59"/>
      <c r="V20" s="47" t="s">
        <v>356</v>
      </c>
      <c r="W20" s="60" t="s">
        <v>332</v>
      </c>
      <c r="X20" s="57">
        <v>1</v>
      </c>
      <c r="Y20" s="59">
        <f>VLOOKUP(W20,'Matríz de Carga'!$C:$D,2,0)*X20</f>
        <v>1908</v>
      </c>
      <c r="Z20" s="47"/>
      <c r="AA20" s="60"/>
      <c r="AB20" s="60"/>
      <c r="AC20" s="46"/>
      <c r="AD20" s="45"/>
      <c r="AE20" s="58"/>
      <c r="AF20" s="58"/>
      <c r="AG20" s="46"/>
      <c r="AH20" s="45"/>
      <c r="AI20" s="58"/>
      <c r="AJ20" s="58"/>
      <c r="AK20" s="43"/>
    </row>
    <row r="21" spans="2:37">
      <c r="B21" s="47"/>
      <c r="C21" s="60"/>
      <c r="D21" s="60"/>
      <c r="E21" s="59"/>
      <c r="F21" s="45"/>
      <c r="G21" s="58"/>
      <c r="H21" s="58"/>
      <c r="I21" s="59"/>
      <c r="J21" s="45"/>
      <c r="K21" s="58"/>
      <c r="L21" s="58"/>
      <c r="M21" s="59"/>
      <c r="N21" s="45"/>
      <c r="O21" s="58"/>
      <c r="P21" s="58"/>
      <c r="Q21" s="59"/>
      <c r="R21" s="47"/>
      <c r="S21" s="60"/>
      <c r="T21" s="60"/>
      <c r="U21" s="59"/>
      <c r="V21" s="47" t="s">
        <v>356</v>
      </c>
      <c r="W21" s="60" t="s">
        <v>381</v>
      </c>
      <c r="X21" s="57">
        <v>1</v>
      </c>
      <c r="Y21" s="59">
        <f>VLOOKUP(W21,'Matríz de Carga'!$C:$D,2,0)*X21</f>
        <v>4831</v>
      </c>
      <c r="Z21" s="47"/>
      <c r="AA21" s="60"/>
      <c r="AB21" s="60"/>
      <c r="AC21" s="46"/>
      <c r="AD21" s="45"/>
      <c r="AE21" s="58"/>
      <c r="AF21" s="58"/>
      <c r="AG21" s="46"/>
      <c r="AH21" s="45"/>
      <c r="AI21" s="58"/>
      <c r="AJ21" s="58"/>
      <c r="AK21" s="43"/>
    </row>
    <row r="22" spans="2:37">
      <c r="B22" s="47"/>
      <c r="C22" s="60"/>
      <c r="D22" s="60"/>
      <c r="E22" s="59"/>
      <c r="F22" s="45"/>
      <c r="G22" s="58"/>
      <c r="H22" s="58"/>
      <c r="I22" s="59"/>
      <c r="J22" s="45"/>
      <c r="K22" s="58"/>
      <c r="L22" s="58"/>
      <c r="M22" s="59"/>
      <c r="N22" s="45"/>
      <c r="O22" s="58"/>
      <c r="P22" s="58"/>
      <c r="Q22" s="59"/>
      <c r="R22" s="47"/>
      <c r="S22" s="60"/>
      <c r="T22" s="60"/>
      <c r="U22" s="59"/>
      <c r="V22" s="47" t="s">
        <v>398</v>
      </c>
      <c r="W22" s="60" t="s">
        <v>379</v>
      </c>
      <c r="X22" s="57">
        <v>1</v>
      </c>
      <c r="Y22" s="59">
        <f>VLOOKUP(W22,'Matríz de Carga'!$C:$D,2,0)*X22</f>
        <v>8436</v>
      </c>
      <c r="Z22" s="47"/>
      <c r="AA22" s="60"/>
      <c r="AB22" s="60"/>
      <c r="AC22" s="46"/>
      <c r="AD22" s="45"/>
      <c r="AE22" s="58"/>
      <c r="AF22" s="58"/>
      <c r="AG22" s="46"/>
      <c r="AH22" s="45"/>
      <c r="AI22" s="58"/>
      <c r="AJ22" s="58"/>
      <c r="AK22" s="43"/>
    </row>
    <row r="23" spans="2:37">
      <c r="B23" s="47"/>
      <c r="C23" s="60"/>
      <c r="D23" s="60"/>
      <c r="E23" s="59"/>
      <c r="F23" s="45"/>
      <c r="G23" s="58"/>
      <c r="H23" s="58"/>
      <c r="I23" s="59"/>
      <c r="J23" s="45"/>
      <c r="K23" s="58"/>
      <c r="L23" s="58"/>
      <c r="M23" s="59"/>
      <c r="N23" s="45"/>
      <c r="O23" s="58"/>
      <c r="P23" s="58"/>
      <c r="Q23" s="59"/>
      <c r="R23" s="47"/>
      <c r="S23" s="60"/>
      <c r="T23" s="60"/>
      <c r="U23" s="59"/>
      <c r="V23" s="47" t="s">
        <v>389</v>
      </c>
      <c r="W23" s="60" t="s">
        <v>329</v>
      </c>
      <c r="X23" s="57">
        <v>2</v>
      </c>
      <c r="Y23" s="59">
        <f>VLOOKUP(W23,'Matríz de Carga'!$C:$D,2,0)*X23</f>
        <v>17352</v>
      </c>
      <c r="Z23" s="47"/>
      <c r="AA23" s="60"/>
      <c r="AB23" s="60"/>
      <c r="AC23" s="46"/>
      <c r="AD23" s="45"/>
      <c r="AE23" s="58"/>
      <c r="AF23" s="58"/>
      <c r="AG23" s="46"/>
      <c r="AH23" s="45"/>
      <c r="AI23" s="58"/>
      <c r="AJ23" s="58"/>
      <c r="AK23" s="43"/>
    </row>
    <row r="24" spans="2:37" ht="15.75" thickBot="1">
      <c r="B24" s="38" t="s">
        <v>280</v>
      </c>
      <c r="C24" s="35"/>
      <c r="D24" s="35"/>
      <c r="E24" s="37">
        <f>'Matríz de Carga'!J13</f>
        <v>30000</v>
      </c>
      <c r="F24" s="38" t="s">
        <v>280</v>
      </c>
      <c r="G24" s="61"/>
      <c r="H24" s="61"/>
      <c r="I24" s="37">
        <f>'Matríz de Carga'!J13</f>
        <v>30000</v>
      </c>
      <c r="J24" s="38" t="s">
        <v>280</v>
      </c>
      <c r="K24" s="61"/>
      <c r="L24" s="61"/>
      <c r="M24" s="37">
        <f>'Matríz de Carga'!J13</f>
        <v>30000</v>
      </c>
      <c r="N24" s="38" t="s">
        <v>280</v>
      </c>
      <c r="O24" s="61"/>
      <c r="P24" s="61"/>
      <c r="Q24" s="37">
        <f>'Matríz de Carga'!J13</f>
        <v>30000</v>
      </c>
      <c r="R24" s="38" t="s">
        <v>280</v>
      </c>
      <c r="S24" s="35"/>
      <c r="T24" s="35"/>
      <c r="U24" s="37">
        <f>'Matríz de Carga'!J13</f>
        <v>30000</v>
      </c>
      <c r="V24" s="38" t="s">
        <v>280</v>
      </c>
      <c r="W24" s="61"/>
      <c r="X24" s="61"/>
      <c r="Y24" s="37">
        <f>'Matríz de Carga'!J13</f>
        <v>30000</v>
      </c>
      <c r="Z24" s="38" t="s">
        <v>280</v>
      </c>
      <c r="AA24" s="35"/>
      <c r="AB24" s="35"/>
      <c r="AC24" s="36">
        <f>'Matríz de Carga'!J13</f>
        <v>30000</v>
      </c>
      <c r="AD24" s="38" t="s">
        <v>280</v>
      </c>
      <c r="AE24" s="61"/>
      <c r="AF24" s="61"/>
      <c r="AG24" s="36">
        <f>'Matríz de Carga'!J13</f>
        <v>30000</v>
      </c>
      <c r="AH24" s="38" t="s">
        <v>280</v>
      </c>
      <c r="AI24" s="61"/>
      <c r="AJ24" s="61"/>
      <c r="AK24" s="36">
        <f>'Matríz de Carga'!J13</f>
        <v>30000</v>
      </c>
    </row>
    <row r="25" spans="2:37" ht="15.75" thickBot="1">
      <c r="B25" s="190" t="s">
        <v>342</v>
      </c>
      <c r="C25" s="191"/>
      <c r="D25" s="191"/>
      <c r="E25" s="37">
        <f>SUM(E6:E24)</f>
        <v>454334.80000000005</v>
      </c>
      <c r="F25" s="190" t="s">
        <v>342</v>
      </c>
      <c r="G25" s="191"/>
      <c r="H25" s="191"/>
      <c r="I25" s="37">
        <f>SUM(I6:I24)</f>
        <v>524242.1</v>
      </c>
      <c r="J25" s="190" t="s">
        <v>342</v>
      </c>
      <c r="K25" s="191"/>
      <c r="L25" s="191"/>
      <c r="M25" s="37">
        <f>SUM(M6:M24)</f>
        <v>782234.7</v>
      </c>
      <c r="N25" s="190" t="s">
        <v>342</v>
      </c>
      <c r="O25" s="191"/>
      <c r="P25" s="191"/>
      <c r="Q25" s="37">
        <f>SUM(Q6:Q24)</f>
        <v>524242.1</v>
      </c>
      <c r="R25" s="190" t="s">
        <v>342</v>
      </c>
      <c r="S25" s="191"/>
      <c r="T25" s="191"/>
      <c r="U25" s="37">
        <f>SUM(U6:U24)</f>
        <v>454334.80000000005</v>
      </c>
      <c r="V25" s="190" t="s">
        <v>342</v>
      </c>
      <c r="W25" s="191"/>
      <c r="X25" s="191"/>
      <c r="Y25" s="37">
        <f>SUM(Y6:Y24)</f>
        <v>1510758.5</v>
      </c>
      <c r="Z25" s="190" t="s">
        <v>342</v>
      </c>
      <c r="AA25" s="191"/>
      <c r="AB25" s="191"/>
      <c r="AC25" s="37">
        <f>SUM(AC6:AC24)</f>
        <v>454334.80000000005</v>
      </c>
      <c r="AD25" s="190" t="s">
        <v>342</v>
      </c>
      <c r="AE25" s="191"/>
      <c r="AF25" s="191"/>
      <c r="AG25" s="37">
        <f>SUM(AG6:AG24)</f>
        <v>524242.1</v>
      </c>
      <c r="AH25" s="190" t="s">
        <v>342</v>
      </c>
      <c r="AI25" s="191"/>
      <c r="AJ25" s="191"/>
      <c r="AK25" s="65">
        <f>SUM(AK6:AK24)</f>
        <v>782234.7</v>
      </c>
    </row>
    <row r="26" spans="2:37" ht="15.75" thickBot="1">
      <c r="B26" s="188" t="s">
        <v>343</v>
      </c>
      <c r="C26" s="189"/>
      <c r="D26" s="189"/>
      <c r="E26" s="28">
        <f>E25*1.19</f>
        <v>540658.41200000001</v>
      </c>
      <c r="F26" s="188" t="s">
        <v>343</v>
      </c>
      <c r="G26" s="189"/>
      <c r="H26" s="189"/>
      <c r="I26" s="28">
        <f>I25*1.19</f>
        <v>623848.09899999993</v>
      </c>
      <c r="J26" s="188" t="s">
        <v>343</v>
      </c>
      <c r="K26" s="189"/>
      <c r="L26" s="189"/>
      <c r="M26" s="28">
        <f>M25*1.19</f>
        <v>930859.29299999995</v>
      </c>
      <c r="N26" s="188" t="s">
        <v>343</v>
      </c>
      <c r="O26" s="189"/>
      <c r="P26" s="189"/>
      <c r="Q26" s="28">
        <f>Q25*1.19</f>
        <v>623848.09899999993</v>
      </c>
      <c r="R26" s="188" t="s">
        <v>343</v>
      </c>
      <c r="S26" s="189"/>
      <c r="T26" s="189"/>
      <c r="U26" s="28">
        <f>U25*1.19</f>
        <v>540658.41200000001</v>
      </c>
      <c r="V26" s="188" t="s">
        <v>343</v>
      </c>
      <c r="W26" s="189"/>
      <c r="X26" s="189"/>
      <c r="Y26" s="28">
        <f>Y25*1.19</f>
        <v>1797802.615</v>
      </c>
      <c r="Z26" s="188" t="s">
        <v>343</v>
      </c>
      <c r="AA26" s="189"/>
      <c r="AB26" s="189"/>
      <c r="AC26" s="28">
        <f>AC25*1.19</f>
        <v>540658.41200000001</v>
      </c>
      <c r="AD26" s="188" t="s">
        <v>343</v>
      </c>
      <c r="AE26" s="189"/>
      <c r="AF26" s="189"/>
      <c r="AG26" s="28">
        <f>AG25*1.19</f>
        <v>623848.09899999993</v>
      </c>
      <c r="AH26" s="188" t="s">
        <v>343</v>
      </c>
      <c r="AI26" s="189"/>
      <c r="AJ26" s="189"/>
      <c r="AK26" s="29">
        <f>AK25*1.19</f>
        <v>930859.29299999995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5:D25"/>
    <mergeCell ref="F25:H25"/>
    <mergeCell ref="J25:L25"/>
    <mergeCell ref="N25:P25"/>
    <mergeCell ref="R25:T25"/>
    <mergeCell ref="V25:X25"/>
    <mergeCell ref="Z25:AB25"/>
    <mergeCell ref="B3:E4"/>
    <mergeCell ref="F3:I4"/>
    <mergeCell ref="J3:M4"/>
    <mergeCell ref="N3:Q4"/>
    <mergeCell ref="R3:U4"/>
    <mergeCell ref="V3:Y4"/>
    <mergeCell ref="AH26:AJ26"/>
    <mergeCell ref="AD25:AF25"/>
    <mergeCell ref="AH25:AJ25"/>
    <mergeCell ref="B26:D26"/>
    <mergeCell ref="F26:H26"/>
    <mergeCell ref="J26:L26"/>
    <mergeCell ref="N26:P26"/>
    <mergeCell ref="R26:T26"/>
    <mergeCell ref="V26:X26"/>
    <mergeCell ref="Z26:AB26"/>
    <mergeCell ref="AD26:AF2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C6CC-A7B4-4C44-A13C-4C6D5B133772}">
  <dimension ref="B1:AK22"/>
  <sheetViews>
    <sheetView showGridLines="0" topLeftCell="G1" zoomScale="80" zoomScaleNormal="80" workbookViewId="0">
      <selection activeCell="W7" sqref="W7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369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2.1</v>
      </c>
      <c r="E6" s="55">
        <f>D6*'Matríz de Carga'!J5</f>
        <v>260570.1</v>
      </c>
      <c r="F6" s="40" t="s">
        <v>339</v>
      </c>
      <c r="G6" s="41"/>
      <c r="H6" s="56">
        <v>2.4</v>
      </c>
      <c r="I6" s="55">
        <f>H6*'Matríz de Carga'!J5</f>
        <v>297794.39999999997</v>
      </c>
      <c r="J6" s="33" t="s">
        <v>339</v>
      </c>
      <c r="K6" s="50"/>
      <c r="L6" s="56">
        <v>2.2000000000000002</v>
      </c>
      <c r="M6" s="51">
        <f>L6*'Matríz de Carga'!J5</f>
        <v>272978.2</v>
      </c>
      <c r="N6" s="40" t="s">
        <v>339</v>
      </c>
      <c r="O6" s="41"/>
      <c r="P6" s="56">
        <v>2.4</v>
      </c>
      <c r="Q6" s="51">
        <f>P6*'Matríz de Carga'!J5</f>
        <v>297794.39999999997</v>
      </c>
      <c r="R6" s="40" t="s">
        <v>339</v>
      </c>
      <c r="S6" s="41"/>
      <c r="T6" s="56">
        <v>2.1</v>
      </c>
      <c r="U6" s="55">
        <f>T6*'Matríz de Carga'!J5</f>
        <v>260570.1</v>
      </c>
      <c r="V6" s="33" t="s">
        <v>339</v>
      </c>
      <c r="W6" s="50"/>
      <c r="X6" s="56">
        <v>4.9000000000000004</v>
      </c>
      <c r="Y6" s="39">
        <f>X6*'Matríz de Carga'!J5</f>
        <v>607996.9</v>
      </c>
      <c r="Z6" s="41" t="s">
        <v>339</v>
      </c>
      <c r="AA6" s="41"/>
      <c r="AB6" s="56">
        <v>2.1</v>
      </c>
      <c r="AC6" s="31">
        <f>AB6*'Matríz de Carga'!J5</f>
        <v>260570.1</v>
      </c>
      <c r="AD6" s="40" t="s">
        <v>339</v>
      </c>
      <c r="AE6" s="41"/>
      <c r="AF6" s="56">
        <v>2.4</v>
      </c>
      <c r="AG6" s="39">
        <f>AF6*'Matríz de Carga'!J5</f>
        <v>297794.39999999997</v>
      </c>
      <c r="AH6" s="33" t="s">
        <v>339</v>
      </c>
      <c r="AI6" s="50"/>
      <c r="AJ6" s="56">
        <v>2.9</v>
      </c>
      <c r="AK6" s="39">
        <f>AJ6*'Matríz de Carga'!J5</f>
        <v>359834.89999999997</v>
      </c>
    </row>
    <row r="7" spans="2:37">
      <c r="B7" s="47" t="s">
        <v>340</v>
      </c>
      <c r="C7" s="68" t="s">
        <v>376</v>
      </c>
      <c r="D7" s="57">
        <v>2</v>
      </c>
      <c r="E7" s="59">
        <f>VLOOKUP(C7,'Matríz de Carga'!$C:$D,2,0)*D7</f>
        <v>458122</v>
      </c>
      <c r="F7" s="47" t="s">
        <v>340</v>
      </c>
      <c r="G7" s="68" t="s">
        <v>376</v>
      </c>
      <c r="H7" s="57">
        <f>+D7</f>
        <v>2</v>
      </c>
      <c r="I7" s="59">
        <f>E7</f>
        <v>458122</v>
      </c>
      <c r="J7" s="47" t="s">
        <v>340</v>
      </c>
      <c r="K7" s="68" t="s">
        <v>376</v>
      </c>
      <c r="L7" s="57">
        <f>+H7</f>
        <v>2</v>
      </c>
      <c r="M7" s="59">
        <f>E7</f>
        <v>458122</v>
      </c>
      <c r="N7" s="47" t="s">
        <v>340</v>
      </c>
      <c r="O7" s="68" t="s">
        <v>376</v>
      </c>
      <c r="P7" s="57">
        <f>+L7</f>
        <v>2</v>
      </c>
      <c r="Q7" s="59">
        <f>E7</f>
        <v>458122</v>
      </c>
      <c r="R7" s="47" t="s">
        <v>340</v>
      </c>
      <c r="S7" s="68" t="s">
        <v>376</v>
      </c>
      <c r="T7" s="57">
        <f>+P7</f>
        <v>2</v>
      </c>
      <c r="U7" s="59">
        <f>I7</f>
        <v>458122</v>
      </c>
      <c r="V7" s="47" t="s">
        <v>340</v>
      </c>
      <c r="W7" s="68" t="s">
        <v>376</v>
      </c>
      <c r="X7" s="57">
        <f>+T7</f>
        <v>2</v>
      </c>
      <c r="Y7" s="46">
        <f>E7</f>
        <v>458122</v>
      </c>
      <c r="Z7" s="60" t="s">
        <v>340</v>
      </c>
      <c r="AA7" s="68" t="s">
        <v>376</v>
      </c>
      <c r="AB7" s="57">
        <f>+X7</f>
        <v>2</v>
      </c>
      <c r="AC7" s="46">
        <f>E7</f>
        <v>458122</v>
      </c>
      <c r="AD7" s="47" t="s">
        <v>340</v>
      </c>
      <c r="AE7" s="68" t="s">
        <v>376</v>
      </c>
      <c r="AF7" s="57">
        <f>+AB7</f>
        <v>2</v>
      </c>
      <c r="AG7" s="46">
        <f>E7</f>
        <v>458122</v>
      </c>
      <c r="AH7" s="47" t="s">
        <v>340</v>
      </c>
      <c r="AI7" s="68" t="s">
        <v>376</v>
      </c>
      <c r="AJ7" s="57">
        <f>+AF7</f>
        <v>2</v>
      </c>
      <c r="AK7" s="46">
        <f>E7</f>
        <v>458122</v>
      </c>
    </row>
    <row r="8" spans="2:37">
      <c r="B8" s="47" t="s">
        <v>160</v>
      </c>
      <c r="C8" s="68" t="s">
        <v>276</v>
      </c>
      <c r="D8" s="57">
        <v>1</v>
      </c>
      <c r="E8" s="59">
        <f>VLOOKUP(C8,'Matríz de Carga'!$C:$D,2,0)*D8</f>
        <v>25925</v>
      </c>
      <c r="F8" s="47" t="s">
        <v>160</v>
      </c>
      <c r="G8" s="68" t="s">
        <v>276</v>
      </c>
      <c r="H8" s="57">
        <v>1</v>
      </c>
      <c r="I8" s="59">
        <f>VLOOKUP(G8,'Matríz de Carga'!$C:$D,2,0)*H8</f>
        <v>25925</v>
      </c>
      <c r="J8" s="47" t="s">
        <v>160</v>
      </c>
      <c r="K8" s="68" t="s">
        <v>276</v>
      </c>
      <c r="L8" s="57">
        <v>1</v>
      </c>
      <c r="M8" s="59">
        <f>VLOOKUP(K8,'Matríz de Carga'!$C:$D,2,0)*L8</f>
        <v>25925</v>
      </c>
      <c r="N8" s="47" t="s">
        <v>160</v>
      </c>
      <c r="O8" s="68" t="s">
        <v>276</v>
      </c>
      <c r="P8" s="57">
        <v>1</v>
      </c>
      <c r="Q8" s="59">
        <f>VLOOKUP(O8,'Matríz de Carga'!$C:$D,2,0)*P8</f>
        <v>25925</v>
      </c>
      <c r="R8" s="47" t="s">
        <v>160</v>
      </c>
      <c r="S8" s="68" t="s">
        <v>276</v>
      </c>
      <c r="T8" s="57">
        <v>1</v>
      </c>
      <c r="U8" s="59">
        <f>VLOOKUP(S8,'Matríz de Carga'!$C:$D,2,0)*T8</f>
        <v>25925</v>
      </c>
      <c r="V8" s="47" t="s">
        <v>160</v>
      </c>
      <c r="W8" s="68" t="s">
        <v>276</v>
      </c>
      <c r="X8" s="57">
        <v>1</v>
      </c>
      <c r="Y8" s="46">
        <f>VLOOKUP(W8,'Matríz de Carga'!$C:$D,2,0)*X8</f>
        <v>25925</v>
      </c>
      <c r="Z8" s="60" t="s">
        <v>160</v>
      </c>
      <c r="AA8" s="68" t="s">
        <v>276</v>
      </c>
      <c r="AB8" s="57">
        <v>1</v>
      </c>
      <c r="AC8" s="59">
        <f>VLOOKUP(AA8,'Matríz de Carga'!$C:$D,2,0)*AB8</f>
        <v>25925</v>
      </c>
      <c r="AD8" s="47" t="s">
        <v>160</v>
      </c>
      <c r="AE8" s="68" t="s">
        <v>276</v>
      </c>
      <c r="AF8" s="57">
        <v>1</v>
      </c>
      <c r="AG8" s="59">
        <f>VLOOKUP(AE8,'Matríz de Carga'!$C:$D,2,0)*AF8</f>
        <v>25925</v>
      </c>
      <c r="AH8" s="47" t="s">
        <v>160</v>
      </c>
      <c r="AI8" s="68" t="s">
        <v>276</v>
      </c>
      <c r="AJ8" s="57">
        <v>1</v>
      </c>
      <c r="AK8" s="46">
        <f>VLOOKUP(AI8,'Matríz de Carga'!$C:$D,2,0)*AJ8</f>
        <v>25925</v>
      </c>
    </row>
    <row r="9" spans="2:37">
      <c r="B9" s="47" t="s">
        <v>273</v>
      </c>
      <c r="C9" s="68" t="s">
        <v>285</v>
      </c>
      <c r="D9" s="57">
        <v>1</v>
      </c>
      <c r="E9" s="59">
        <f>VLOOKUP(C9,'Matríz de Carga'!$C:$D,2,0)*D9</f>
        <v>1892</v>
      </c>
      <c r="F9" s="47" t="s">
        <v>273</v>
      </c>
      <c r="G9" s="68" t="s">
        <v>285</v>
      </c>
      <c r="H9" s="57">
        <v>1</v>
      </c>
      <c r="I9" s="59">
        <f>VLOOKUP(G9,'Matríz de Carga'!$C:$D,2,0)*H9</f>
        <v>1892</v>
      </c>
      <c r="J9" s="47" t="s">
        <v>273</v>
      </c>
      <c r="K9" s="68" t="s">
        <v>285</v>
      </c>
      <c r="L9" s="57">
        <v>1</v>
      </c>
      <c r="M9" s="59">
        <f>VLOOKUP(K9,'Matríz de Carga'!$C:$D,2,0)*L9</f>
        <v>1892</v>
      </c>
      <c r="N9" s="47" t="s">
        <v>273</v>
      </c>
      <c r="O9" s="68" t="s">
        <v>285</v>
      </c>
      <c r="P9" s="57">
        <v>1</v>
      </c>
      <c r="Q9" s="59">
        <f>VLOOKUP(O9,'Matríz de Carga'!$C:$D,2,0)*P9</f>
        <v>1892</v>
      </c>
      <c r="R9" s="47" t="s">
        <v>273</v>
      </c>
      <c r="S9" s="68" t="s">
        <v>285</v>
      </c>
      <c r="T9" s="57">
        <v>1</v>
      </c>
      <c r="U9" s="59">
        <f>VLOOKUP(S9,'Matríz de Carga'!$C:$D,2,0)*T9</f>
        <v>1892</v>
      </c>
      <c r="V9" s="47" t="s">
        <v>273</v>
      </c>
      <c r="W9" s="68" t="s">
        <v>285</v>
      </c>
      <c r="X9" s="57">
        <v>1</v>
      </c>
      <c r="Y9" s="46">
        <f>VLOOKUP(W9,'Matríz de Carga'!$C:$D,2,0)*X9</f>
        <v>1892</v>
      </c>
      <c r="Z9" s="60" t="s">
        <v>273</v>
      </c>
      <c r="AA9" s="68" t="s">
        <v>285</v>
      </c>
      <c r="AB9" s="57">
        <v>1</v>
      </c>
      <c r="AC9" s="59">
        <f>VLOOKUP(AA9,'Matríz de Carga'!$C:$D,2,0)*AB9</f>
        <v>1892</v>
      </c>
      <c r="AD9" s="47" t="s">
        <v>273</v>
      </c>
      <c r="AE9" s="68" t="s">
        <v>285</v>
      </c>
      <c r="AF9" s="57">
        <v>1</v>
      </c>
      <c r="AG9" s="59">
        <f>VLOOKUP(AE9,'Matríz de Carga'!$C:$D,2,0)*AF9</f>
        <v>1892</v>
      </c>
      <c r="AH9" s="47" t="s">
        <v>273</v>
      </c>
      <c r="AI9" s="68" t="s">
        <v>285</v>
      </c>
      <c r="AJ9" s="57">
        <v>1</v>
      </c>
      <c r="AK9" s="46">
        <f>VLOOKUP(AI9,'Matríz de Carga'!$C:$D,2,0)*AJ9</f>
        <v>1892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45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93</v>
      </c>
      <c r="K10" s="58" t="s">
        <v>26</v>
      </c>
      <c r="L10" s="57">
        <v>1</v>
      </c>
      <c r="M10" s="59">
        <f>VLOOKUP(K10,'Matríz de Carga'!$C:$D,2,0)*L10</f>
        <v>83513</v>
      </c>
      <c r="N10" s="45" t="s">
        <v>93</v>
      </c>
      <c r="O10" s="58" t="s">
        <v>26</v>
      </c>
      <c r="P10" s="57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93</v>
      </c>
      <c r="W10" s="58" t="s">
        <v>26</v>
      </c>
      <c r="X10" s="57">
        <v>1</v>
      </c>
      <c r="Y10" s="46">
        <f>VLOOKUP(W10,'Matríz de Carga'!$C:$D,2,0)*X10</f>
        <v>83513</v>
      </c>
      <c r="Z10" s="58" t="s">
        <v>93</v>
      </c>
      <c r="AA10" s="58" t="s">
        <v>26</v>
      </c>
      <c r="AB10" s="57">
        <v>1</v>
      </c>
      <c r="AC10" s="59">
        <f>VLOOKUP(AA10,'Matríz de Carga'!$C:$D,2,0)*AB10</f>
        <v>83513</v>
      </c>
      <c r="AD10" s="45" t="s">
        <v>93</v>
      </c>
      <c r="AE10" s="58" t="s">
        <v>26</v>
      </c>
      <c r="AF10" s="57">
        <v>1</v>
      </c>
      <c r="AG10" s="59">
        <f>VLOOKUP(AE10,'Matríz de Carga'!$C:$D,2,0)*AF10</f>
        <v>83513</v>
      </c>
      <c r="AH10" s="45" t="s">
        <v>93</v>
      </c>
      <c r="AI10" s="58" t="s">
        <v>26</v>
      </c>
      <c r="AJ10" s="57">
        <v>1</v>
      </c>
      <c r="AK10" s="46">
        <f>VLOOKUP(AI10,'Matríz de Carga'!$C:$D,2,0)*AJ10</f>
        <v>83513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290</v>
      </c>
      <c r="L11" s="57">
        <v>1</v>
      </c>
      <c r="M11" s="59">
        <f>VLOOKUP(K11,'Matríz de Carga'!$C:$D,2,0)*L11</f>
        <v>68236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286</v>
      </c>
      <c r="W11" s="58" t="s">
        <v>287</v>
      </c>
      <c r="X11" s="57">
        <v>1</v>
      </c>
      <c r="Y11" s="46">
        <f>VLOOKUP(W11,'Matríz de Carga'!$C:$D,2,0)*X11</f>
        <v>32683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290</v>
      </c>
      <c r="AJ11" s="57">
        <v>1</v>
      </c>
      <c r="AK11" s="46">
        <f>VLOOKUP(AI11,'Matríz de Carga'!$C:$D,2,0)*AJ11</f>
        <v>68236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24</v>
      </c>
      <c r="W12" s="69" t="s">
        <v>290</v>
      </c>
      <c r="X12" s="57">
        <v>1</v>
      </c>
      <c r="Y12" s="46">
        <f>VLOOKUP(W12,'Matríz de Carga'!$C:$D,2,0)*X12</f>
        <v>68236</v>
      </c>
      <c r="Z12" s="60"/>
      <c r="AA12" s="60"/>
      <c r="AB12" s="57"/>
      <c r="AC12" s="46"/>
      <c r="AD12" s="45"/>
      <c r="AE12" s="58"/>
      <c r="AF12" s="57"/>
      <c r="AG12" s="46"/>
      <c r="AH12" s="47" t="s">
        <v>318</v>
      </c>
      <c r="AI12" s="60" t="s">
        <v>319</v>
      </c>
      <c r="AJ12" s="57">
        <v>2</v>
      </c>
      <c r="AK12" s="46">
        <f>VLOOKUP(AI12,'Matríz de Carga'!$C:$D,2,0)*AJ12</f>
        <v>125866</v>
      </c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308</v>
      </c>
      <c r="W13" s="69" t="s">
        <v>311</v>
      </c>
      <c r="X13" s="57">
        <v>8</v>
      </c>
      <c r="Y13" s="46">
        <f>VLOOKUP(W13,'Matríz de Carga'!$C:$D,2,0)*X13</f>
        <v>284232</v>
      </c>
      <c r="Z13" s="60"/>
      <c r="AA13" s="60"/>
      <c r="AB13" s="60"/>
      <c r="AC13" s="46"/>
      <c r="AD13" s="45"/>
      <c r="AE13" s="58"/>
      <c r="AF13" s="57"/>
      <c r="AG13" s="46"/>
      <c r="AH13" s="47" t="s">
        <v>323</v>
      </c>
      <c r="AI13" s="60" t="s">
        <v>324</v>
      </c>
      <c r="AJ13" s="57">
        <v>2</v>
      </c>
      <c r="AK13" s="46">
        <f>VLOOKUP(AI13,'Matríz de Carga'!$C:$D,2,0)*AJ13</f>
        <v>135154</v>
      </c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297</v>
      </c>
      <c r="W14" s="69" t="s">
        <v>302</v>
      </c>
      <c r="X14" s="57">
        <v>1</v>
      </c>
      <c r="Y14" s="46">
        <f>VLOOKUP(W14,'Matríz de Carga'!$C:$D,2,0)*X14</f>
        <v>62342</v>
      </c>
      <c r="Z14" s="60"/>
      <c r="AA14" s="60"/>
      <c r="AB14" s="60"/>
      <c r="AC14" s="46"/>
      <c r="AD14" s="45"/>
      <c r="AE14" s="58"/>
      <c r="AF14" s="57"/>
      <c r="AG14" s="46"/>
      <c r="AH14" s="45" t="s">
        <v>328</v>
      </c>
      <c r="AI14" s="58" t="s">
        <v>329</v>
      </c>
      <c r="AJ14" s="57">
        <v>4</v>
      </c>
      <c r="AK14" s="46">
        <f>VLOOKUP(AI14,'Matríz de Carga'!$C:$D,2,0)*AJ14</f>
        <v>34704</v>
      </c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297</v>
      </c>
      <c r="W15" s="69" t="s">
        <v>303</v>
      </c>
      <c r="X15" s="57">
        <v>1</v>
      </c>
      <c r="Y15" s="46">
        <f>VLOOKUP(W15,'Matríz de Carga'!$C:$D,2,0)*X15</f>
        <v>32064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/>
      <c r="W16" s="69"/>
      <c r="X16" s="57"/>
      <c r="Y16" s="46"/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860022.1</v>
      </c>
      <c r="F21" s="190" t="s">
        <v>342</v>
      </c>
      <c r="G21" s="191"/>
      <c r="H21" s="191"/>
      <c r="I21" s="37">
        <f>SUM(I6:I20)</f>
        <v>929929.39999999991</v>
      </c>
      <c r="J21" s="190" t="s">
        <v>342</v>
      </c>
      <c r="K21" s="191"/>
      <c r="L21" s="191"/>
      <c r="M21" s="37">
        <f>SUM(M6:M20)</f>
        <v>940666.2</v>
      </c>
      <c r="N21" s="190" t="s">
        <v>342</v>
      </c>
      <c r="O21" s="191"/>
      <c r="P21" s="191"/>
      <c r="Q21" s="37">
        <f>SUM(Q6:Q20)</f>
        <v>929929.39999999991</v>
      </c>
      <c r="R21" s="190" t="s">
        <v>342</v>
      </c>
      <c r="S21" s="191"/>
      <c r="T21" s="191"/>
      <c r="U21" s="37">
        <f>SUM(U6:U20)</f>
        <v>860022.1</v>
      </c>
      <c r="V21" s="190" t="s">
        <v>342</v>
      </c>
      <c r="W21" s="191"/>
      <c r="X21" s="191"/>
      <c r="Y21" s="37">
        <f>SUM(Y6:Y20)</f>
        <v>1687005.9</v>
      </c>
      <c r="Z21" s="190" t="s">
        <v>342</v>
      </c>
      <c r="AA21" s="191"/>
      <c r="AB21" s="191"/>
      <c r="AC21" s="37">
        <f>SUM(AC6:AC20)</f>
        <v>860022.1</v>
      </c>
      <c r="AD21" s="190" t="s">
        <v>342</v>
      </c>
      <c r="AE21" s="191"/>
      <c r="AF21" s="191"/>
      <c r="AG21" s="37">
        <f>SUM(AG6:AG20)</f>
        <v>929929.39999999991</v>
      </c>
      <c r="AH21" s="190" t="s">
        <v>342</v>
      </c>
      <c r="AI21" s="191"/>
      <c r="AJ21" s="191"/>
      <c r="AK21" s="65">
        <f>SUM(AK6:AK20)</f>
        <v>1323246.8999999999</v>
      </c>
    </row>
    <row r="22" spans="2:37" ht="15.75" thickBot="1">
      <c r="B22" s="188" t="s">
        <v>343</v>
      </c>
      <c r="C22" s="189"/>
      <c r="D22" s="189"/>
      <c r="E22" s="28">
        <f>E21*1.19</f>
        <v>1023426.2989999999</v>
      </c>
      <c r="F22" s="188" t="s">
        <v>343</v>
      </c>
      <c r="G22" s="189"/>
      <c r="H22" s="189"/>
      <c r="I22" s="28">
        <f>I21*1.19</f>
        <v>1106615.9859999998</v>
      </c>
      <c r="J22" s="188" t="s">
        <v>343</v>
      </c>
      <c r="K22" s="189"/>
      <c r="L22" s="189"/>
      <c r="M22" s="28">
        <f>M21*1.19</f>
        <v>1119392.7779999999</v>
      </c>
      <c r="N22" s="188" t="s">
        <v>343</v>
      </c>
      <c r="O22" s="189"/>
      <c r="P22" s="189"/>
      <c r="Q22" s="28">
        <f>Q21*1.19</f>
        <v>1106615.9859999998</v>
      </c>
      <c r="R22" s="188" t="s">
        <v>343</v>
      </c>
      <c r="S22" s="189"/>
      <c r="T22" s="189"/>
      <c r="U22" s="28">
        <f>U21*1.19</f>
        <v>1023426.2989999999</v>
      </c>
      <c r="V22" s="188" t="s">
        <v>343</v>
      </c>
      <c r="W22" s="189"/>
      <c r="X22" s="189"/>
      <c r="Y22" s="28">
        <f>Y21*1.19</f>
        <v>2007537.0209999997</v>
      </c>
      <c r="Z22" s="188" t="s">
        <v>343</v>
      </c>
      <c r="AA22" s="189"/>
      <c r="AB22" s="189"/>
      <c r="AC22" s="28">
        <f>AC21*1.19</f>
        <v>1023426.2989999999</v>
      </c>
      <c r="AD22" s="188" t="s">
        <v>343</v>
      </c>
      <c r="AE22" s="189"/>
      <c r="AF22" s="189"/>
      <c r="AG22" s="28">
        <f>AG21*1.19</f>
        <v>1106615.9859999998</v>
      </c>
      <c r="AH22" s="188" t="s">
        <v>343</v>
      </c>
      <c r="AI22" s="189"/>
      <c r="AJ22" s="189"/>
      <c r="AK22" s="29">
        <f>AK21*1.19</f>
        <v>1574663.8109999998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B87A-C704-4D73-9369-98A84A793EC9}">
  <dimension ref="B1:AK22"/>
  <sheetViews>
    <sheetView showGridLines="0" zoomScale="80" zoomScaleNormal="80" workbookViewId="0">
      <selection activeCell="W13" sqref="W13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370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40" t="s">
        <v>339</v>
      </c>
      <c r="G6" s="41"/>
      <c r="H6" s="56">
        <v>2.1</v>
      </c>
      <c r="I6" s="55">
        <f>H6*'Matríz de Carga'!J5</f>
        <v>260570.1</v>
      </c>
      <c r="J6" s="33" t="s">
        <v>339</v>
      </c>
      <c r="K6" s="50"/>
      <c r="L6" s="56">
        <v>1.9</v>
      </c>
      <c r="M6" s="51">
        <f>L6*'Matríz de Carga'!J5</f>
        <v>235753.9</v>
      </c>
      <c r="N6" s="40" t="s">
        <v>339</v>
      </c>
      <c r="O6" s="41"/>
      <c r="P6" s="56">
        <v>2.1</v>
      </c>
      <c r="Q6" s="55">
        <f>P6*'Matríz de Carga'!J5</f>
        <v>260570.1</v>
      </c>
      <c r="R6" s="40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3.8</v>
      </c>
      <c r="Y6" s="51">
        <f>X6*'Matríz de Carga'!J5</f>
        <v>471507.8</v>
      </c>
      <c r="Z6" s="40" t="s">
        <v>339</v>
      </c>
      <c r="AA6" s="41"/>
      <c r="AB6" s="56">
        <v>1.8</v>
      </c>
      <c r="AC6" s="31">
        <f>AB6*'Matríz de Carga'!J5</f>
        <v>223345.80000000002</v>
      </c>
      <c r="AD6" s="40" t="s">
        <v>339</v>
      </c>
      <c r="AE6" s="41"/>
      <c r="AF6" s="56">
        <v>2.1</v>
      </c>
      <c r="AG6" s="55">
        <f>AF6*'Matríz de Carga'!J5</f>
        <v>260570.1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341</v>
      </c>
      <c r="D7" s="57">
        <v>7.5</v>
      </c>
      <c r="E7" s="59">
        <f>D7*'Matríz de Carga'!J9</f>
        <v>129630</v>
      </c>
      <c r="F7" s="47" t="s">
        <v>340</v>
      </c>
      <c r="G7" s="60" t="s">
        <v>341</v>
      </c>
      <c r="H7" s="57">
        <f>+D7</f>
        <v>7.5</v>
      </c>
      <c r="I7" s="59">
        <f>E7</f>
        <v>129630</v>
      </c>
      <c r="J7" s="47" t="s">
        <v>340</v>
      </c>
      <c r="K7" s="60" t="s">
        <v>341</v>
      </c>
      <c r="L7" s="57">
        <f>+H7</f>
        <v>7.5</v>
      </c>
      <c r="M7" s="59">
        <f>I7</f>
        <v>129630</v>
      </c>
      <c r="N7" s="47" t="s">
        <v>340</v>
      </c>
      <c r="O7" s="60" t="s">
        <v>341</v>
      </c>
      <c r="P7" s="57">
        <f>+L7</f>
        <v>7.5</v>
      </c>
      <c r="Q7" s="59">
        <f>M7</f>
        <v>129630</v>
      </c>
      <c r="R7" s="47" t="s">
        <v>340</v>
      </c>
      <c r="S7" s="60" t="s">
        <v>341</v>
      </c>
      <c r="T7" s="57">
        <f>+P7</f>
        <v>7.5</v>
      </c>
      <c r="U7" s="59">
        <f>Q7</f>
        <v>129630</v>
      </c>
      <c r="V7" s="47" t="s">
        <v>340</v>
      </c>
      <c r="W7" s="60" t="s">
        <v>341</v>
      </c>
      <c r="X7" s="57">
        <f>+T7</f>
        <v>7.5</v>
      </c>
      <c r="Y7" s="59">
        <f>U7</f>
        <v>129630</v>
      </c>
      <c r="Z7" s="47" t="s">
        <v>340</v>
      </c>
      <c r="AA7" s="60" t="s">
        <v>341</v>
      </c>
      <c r="AB7" s="57">
        <f>+X7</f>
        <v>7.5</v>
      </c>
      <c r="AC7" s="46">
        <f>Y7</f>
        <v>129630</v>
      </c>
      <c r="AD7" s="47" t="s">
        <v>340</v>
      </c>
      <c r="AE7" s="60" t="s">
        <v>341</v>
      </c>
      <c r="AF7" s="57">
        <f>+AB7</f>
        <v>7.5</v>
      </c>
      <c r="AG7" s="59">
        <f>AC7</f>
        <v>129630</v>
      </c>
      <c r="AH7" s="47" t="s">
        <v>340</v>
      </c>
      <c r="AI7" s="60" t="s">
        <v>341</v>
      </c>
      <c r="AJ7" s="57">
        <f>+AF7</f>
        <v>7.5</v>
      </c>
      <c r="AK7" s="46">
        <f>AG7</f>
        <v>129630</v>
      </c>
    </row>
    <row r="8" spans="2:37">
      <c r="B8" s="47" t="s">
        <v>160</v>
      </c>
      <c r="C8" s="68" t="s">
        <v>276</v>
      </c>
      <c r="D8" s="57">
        <v>1</v>
      </c>
      <c r="E8" s="59">
        <f>VLOOKUP(C8,'Matríz de Carga'!$C:$D,2,0)*D8</f>
        <v>25925</v>
      </c>
      <c r="F8" s="47" t="s">
        <v>160</v>
      </c>
      <c r="G8" s="68" t="s">
        <v>276</v>
      </c>
      <c r="H8" s="57">
        <v>1</v>
      </c>
      <c r="I8" s="59">
        <f>VLOOKUP(G8,'Matríz de Carga'!$C:$D,2,0)*H8</f>
        <v>25925</v>
      </c>
      <c r="J8" s="47" t="s">
        <v>160</v>
      </c>
      <c r="K8" s="68" t="s">
        <v>276</v>
      </c>
      <c r="L8" s="57">
        <v>1</v>
      </c>
      <c r="M8" s="59">
        <f>VLOOKUP(K8,'Matríz de Carga'!$C:$D,2,0)*L8</f>
        <v>25925</v>
      </c>
      <c r="N8" s="47" t="s">
        <v>160</v>
      </c>
      <c r="O8" s="68" t="s">
        <v>276</v>
      </c>
      <c r="P8" s="57">
        <v>1</v>
      </c>
      <c r="Q8" s="59">
        <f>VLOOKUP(O8,'Matríz de Carga'!$C:$D,2,0)*P8</f>
        <v>25925</v>
      </c>
      <c r="R8" s="47" t="s">
        <v>160</v>
      </c>
      <c r="S8" s="68" t="s">
        <v>276</v>
      </c>
      <c r="T8" s="57">
        <v>1</v>
      </c>
      <c r="U8" s="59">
        <f>VLOOKUP(S8,'Matríz de Carga'!$C:$D,2,0)*T8</f>
        <v>25925</v>
      </c>
      <c r="V8" s="47" t="s">
        <v>160</v>
      </c>
      <c r="W8" s="68" t="s">
        <v>276</v>
      </c>
      <c r="X8" s="57">
        <v>1</v>
      </c>
      <c r="Y8" s="59">
        <f>VLOOKUP(W8,'Matríz de Carga'!$C:$D,2,0)*X8</f>
        <v>25925</v>
      </c>
      <c r="Z8" s="47" t="s">
        <v>160</v>
      </c>
      <c r="AA8" s="68" t="s">
        <v>276</v>
      </c>
      <c r="AB8" s="57">
        <v>1</v>
      </c>
      <c r="AC8" s="46">
        <f>VLOOKUP(AA8,'Matríz de Carga'!$C:$D,2,0)*AB8</f>
        <v>25925</v>
      </c>
      <c r="AD8" s="47" t="s">
        <v>160</v>
      </c>
      <c r="AE8" s="68" t="s">
        <v>276</v>
      </c>
      <c r="AF8" s="57">
        <v>1</v>
      </c>
      <c r="AG8" s="59">
        <f>VLOOKUP(AE8,'Matríz de Carga'!$C:$D,2,0)*AF8</f>
        <v>25925</v>
      </c>
      <c r="AH8" s="47" t="s">
        <v>160</v>
      </c>
      <c r="AI8" s="68" t="s">
        <v>276</v>
      </c>
      <c r="AJ8" s="57">
        <v>1</v>
      </c>
      <c r="AK8" s="46">
        <f>VLOOKUP(AI8,'Matríz de Carga'!$C:$D,2,0)*AJ8</f>
        <v>25925</v>
      </c>
    </row>
    <row r="9" spans="2:37">
      <c r="B9" s="47" t="s">
        <v>273</v>
      </c>
      <c r="C9" s="68" t="s">
        <v>285</v>
      </c>
      <c r="D9" s="57">
        <v>1</v>
      </c>
      <c r="E9" s="59">
        <f>VLOOKUP(C9,'Matríz de Carga'!$C:$D,2,0)*D9</f>
        <v>1892</v>
      </c>
      <c r="F9" s="47" t="s">
        <v>273</v>
      </c>
      <c r="G9" s="68" t="s">
        <v>285</v>
      </c>
      <c r="H9" s="57">
        <v>1</v>
      </c>
      <c r="I9" s="59">
        <f>VLOOKUP(G9,'Matríz de Carga'!$C:$D,2,0)*H9</f>
        <v>1892</v>
      </c>
      <c r="J9" s="47" t="s">
        <v>273</v>
      </c>
      <c r="K9" s="68" t="s">
        <v>285</v>
      </c>
      <c r="L9" s="57">
        <v>1</v>
      </c>
      <c r="M9" s="59">
        <f>VLOOKUP(K9,'Matríz de Carga'!$C:$D,2,0)*L9</f>
        <v>1892</v>
      </c>
      <c r="N9" s="47" t="s">
        <v>273</v>
      </c>
      <c r="O9" s="68" t="s">
        <v>285</v>
      </c>
      <c r="P9" s="57">
        <v>1</v>
      </c>
      <c r="Q9" s="59">
        <f>VLOOKUP(O9,'Matríz de Carga'!$C:$D,2,0)*P9</f>
        <v>1892</v>
      </c>
      <c r="R9" s="47" t="s">
        <v>273</v>
      </c>
      <c r="S9" s="68" t="s">
        <v>285</v>
      </c>
      <c r="T9" s="57">
        <v>1</v>
      </c>
      <c r="U9" s="59">
        <f>VLOOKUP(S9,'Matríz de Carga'!$C:$D,2,0)*T9</f>
        <v>1892</v>
      </c>
      <c r="V9" s="47" t="s">
        <v>273</v>
      </c>
      <c r="W9" s="68" t="s">
        <v>285</v>
      </c>
      <c r="X9" s="57">
        <v>1</v>
      </c>
      <c r="Y9" s="59">
        <f>VLOOKUP(W9,'Matríz de Carga'!$C:$D,2,0)*X9</f>
        <v>1892</v>
      </c>
      <c r="Z9" s="47" t="s">
        <v>273</v>
      </c>
      <c r="AA9" s="68" t="s">
        <v>285</v>
      </c>
      <c r="AB9" s="57">
        <v>1</v>
      </c>
      <c r="AC9" s="46">
        <f>VLOOKUP(AA9,'Matríz de Carga'!$C:$D,2,0)*AB9</f>
        <v>1892</v>
      </c>
      <c r="AD9" s="47" t="s">
        <v>273</v>
      </c>
      <c r="AE9" s="68" t="s">
        <v>285</v>
      </c>
      <c r="AF9" s="57">
        <v>1</v>
      </c>
      <c r="AG9" s="59">
        <f>VLOOKUP(AE9,'Matríz de Carga'!$C:$D,2,0)*AF9</f>
        <v>1892</v>
      </c>
      <c r="AH9" s="47" t="s">
        <v>273</v>
      </c>
      <c r="AI9" s="68" t="s">
        <v>285</v>
      </c>
      <c r="AJ9" s="57">
        <v>1</v>
      </c>
      <c r="AK9" s="46">
        <f>VLOOKUP(AI9,'Matríz de Carga'!$C:$D,2,0)*AJ9</f>
        <v>1892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45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93</v>
      </c>
      <c r="K10" s="58" t="s">
        <v>26</v>
      </c>
      <c r="L10" s="57">
        <v>1</v>
      </c>
      <c r="M10" s="59">
        <f>VLOOKUP(K10,'Matríz de Carga'!$C:$D,2,0)*L10</f>
        <v>83513</v>
      </c>
      <c r="N10" s="45" t="s">
        <v>93</v>
      </c>
      <c r="O10" s="58" t="s">
        <v>26</v>
      </c>
      <c r="P10" s="57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93</v>
      </c>
      <c r="W10" s="58" t="s">
        <v>26</v>
      </c>
      <c r="X10" s="57">
        <v>1</v>
      </c>
      <c r="Y10" s="59">
        <f>VLOOKUP(W10,'Matríz de Carga'!$C:$D,2,0)*X10</f>
        <v>83513</v>
      </c>
      <c r="Z10" s="45" t="s">
        <v>93</v>
      </c>
      <c r="AA10" s="58" t="s">
        <v>26</v>
      </c>
      <c r="AB10" s="57">
        <v>1</v>
      </c>
      <c r="AC10" s="46">
        <f>VLOOKUP(AA10,'Matríz de Carga'!$C:$D,2,0)*AB10</f>
        <v>83513</v>
      </c>
      <c r="AD10" s="45" t="s">
        <v>93</v>
      </c>
      <c r="AE10" s="58" t="s">
        <v>26</v>
      </c>
      <c r="AF10" s="57">
        <v>1</v>
      </c>
      <c r="AG10" s="59">
        <f>VLOOKUP(AE10,'Matríz de Carga'!$C:$D,2,0)*AF10</f>
        <v>83513</v>
      </c>
      <c r="AH10" s="45" t="s">
        <v>93</v>
      </c>
      <c r="AI10" s="58" t="s">
        <v>26</v>
      </c>
      <c r="AJ10" s="57">
        <v>1</v>
      </c>
      <c r="AK10" s="46">
        <f>VLOOKUP(AI10,'Matríz de Carga'!$C:$D,2,0)*AJ10</f>
        <v>83513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295</v>
      </c>
      <c r="L11" s="57">
        <v>1</v>
      </c>
      <c r="M11" s="59">
        <f>VLOOKUP(K11,'Matríz de Carga'!$C:$D,2,0)*L11</f>
        <v>43096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286</v>
      </c>
      <c r="W11" s="58" t="s">
        <v>287</v>
      </c>
      <c r="X11" s="57">
        <v>1</v>
      </c>
      <c r="Y11" s="59">
        <f>VLOOKUP(W11,'Matríz de Carga'!$C:$D,2,0)*X11</f>
        <v>32683</v>
      </c>
      <c r="Z11" s="44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295</v>
      </c>
      <c r="AJ11" s="57">
        <v>1</v>
      </c>
      <c r="AK11" s="46">
        <f>VLOOKUP(AI11,'Matríz de Carga'!$C:$D,2,0)*AJ11</f>
        <v>43096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24</v>
      </c>
      <c r="W12" s="69" t="s">
        <v>295</v>
      </c>
      <c r="X12" s="57">
        <v>1</v>
      </c>
      <c r="Y12" s="59">
        <f>VLOOKUP(W12,'Matríz de Carga'!$C:$D,2,0)*X12</f>
        <v>43096</v>
      </c>
      <c r="Z12" s="47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57"/>
      <c r="M13" s="59"/>
      <c r="N13" s="45"/>
      <c r="O13" s="58"/>
      <c r="P13" s="57"/>
      <c r="Q13" s="59"/>
      <c r="R13" s="47"/>
      <c r="S13" s="60"/>
      <c r="T13" s="57"/>
      <c r="U13" s="59"/>
      <c r="V13" s="45" t="s">
        <v>308</v>
      </c>
      <c r="W13" s="69" t="s">
        <v>310</v>
      </c>
      <c r="X13" s="57">
        <v>6</v>
      </c>
      <c r="Y13" s="59">
        <f>VLOOKUP(W13,'Matríz de Carga'!$C:$D,2,0)*X13</f>
        <v>229494</v>
      </c>
      <c r="Z13" s="47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297</v>
      </c>
      <c r="W14" s="69" t="s">
        <v>305</v>
      </c>
      <c r="X14" s="57">
        <v>1</v>
      </c>
      <c r="Y14" s="59">
        <f>VLOOKUP(W14,'Matríz de Carga'!$C:$D,2,0)*X14</f>
        <v>46331</v>
      </c>
      <c r="Z14" s="47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297</v>
      </c>
      <c r="W15" s="69" t="s">
        <v>301</v>
      </c>
      <c r="X15" s="57">
        <v>1</v>
      </c>
      <c r="Y15" s="59">
        <f>VLOOKUP(W15,'Matríz de Carga'!$C:$D,2,0)*X15</f>
        <v>39577</v>
      </c>
      <c r="Z15" s="47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7"/>
      <c r="W16" s="60"/>
      <c r="X16" s="57"/>
      <c r="Y16" s="59"/>
      <c r="Z16" s="47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7"/>
      <c r="W17" s="60"/>
      <c r="X17" s="57"/>
      <c r="Y17" s="59"/>
      <c r="Z17" s="47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7"/>
      <c r="W18" s="60"/>
      <c r="X18" s="60"/>
      <c r="Y18" s="59"/>
      <c r="Z18" s="47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58"/>
      <c r="Z19" s="47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7">
        <f>'Matríz de Carga'!J13</f>
        <v>30000</v>
      </c>
      <c r="Z20" s="38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494305.80000000005</v>
      </c>
      <c r="F21" s="190" t="s">
        <v>342</v>
      </c>
      <c r="G21" s="191"/>
      <c r="H21" s="191"/>
      <c r="I21" s="37">
        <f>SUM(I6:I20)</f>
        <v>564213.1</v>
      </c>
      <c r="J21" s="190" t="s">
        <v>342</v>
      </c>
      <c r="K21" s="191"/>
      <c r="L21" s="191"/>
      <c r="M21" s="37">
        <f>SUM(M6:M20)</f>
        <v>549809.9</v>
      </c>
      <c r="N21" s="190" t="s">
        <v>342</v>
      </c>
      <c r="O21" s="191"/>
      <c r="P21" s="191"/>
      <c r="Q21" s="37">
        <f>SUM(Q6:Q20)</f>
        <v>564213.1</v>
      </c>
      <c r="R21" s="190" t="s">
        <v>342</v>
      </c>
      <c r="S21" s="191"/>
      <c r="T21" s="191"/>
      <c r="U21" s="37">
        <f>SUM(U6:U20)</f>
        <v>494305.80000000005</v>
      </c>
      <c r="V21" s="190" t="s">
        <v>342</v>
      </c>
      <c r="W21" s="191"/>
      <c r="X21" s="191"/>
      <c r="Y21" s="37">
        <f>SUM(Y6:Y20)</f>
        <v>1133648.8</v>
      </c>
      <c r="Z21" s="190" t="s">
        <v>342</v>
      </c>
      <c r="AA21" s="191"/>
      <c r="AB21" s="191"/>
      <c r="AC21" s="37">
        <f>SUM(AC6:AC20)</f>
        <v>494305.80000000005</v>
      </c>
      <c r="AD21" s="190" t="s">
        <v>342</v>
      </c>
      <c r="AE21" s="191"/>
      <c r="AF21" s="191"/>
      <c r="AG21" s="37">
        <f>SUM(AG6:AG20)</f>
        <v>564213.1</v>
      </c>
      <c r="AH21" s="190" t="s">
        <v>342</v>
      </c>
      <c r="AI21" s="191"/>
      <c r="AJ21" s="191"/>
      <c r="AK21" s="65">
        <f>SUM(AK6:AK20)</f>
        <v>549809.9</v>
      </c>
    </row>
    <row r="22" spans="2:37" ht="15.75" thickBot="1">
      <c r="B22" s="188" t="s">
        <v>343</v>
      </c>
      <c r="C22" s="189"/>
      <c r="D22" s="189"/>
      <c r="E22" s="28">
        <f>E21*1.19</f>
        <v>588223.902</v>
      </c>
      <c r="F22" s="188" t="s">
        <v>343</v>
      </c>
      <c r="G22" s="189"/>
      <c r="H22" s="189"/>
      <c r="I22" s="28">
        <f>I21*1.19</f>
        <v>671413.58899999992</v>
      </c>
      <c r="J22" s="188" t="s">
        <v>343</v>
      </c>
      <c r="K22" s="189"/>
      <c r="L22" s="189"/>
      <c r="M22" s="28">
        <f>M21*1.19</f>
        <v>654273.78099999996</v>
      </c>
      <c r="N22" s="188" t="s">
        <v>343</v>
      </c>
      <c r="O22" s="189"/>
      <c r="P22" s="189"/>
      <c r="Q22" s="28">
        <f>Q21*1.19</f>
        <v>671413.58899999992</v>
      </c>
      <c r="R22" s="188" t="s">
        <v>343</v>
      </c>
      <c r="S22" s="189"/>
      <c r="T22" s="189"/>
      <c r="U22" s="28">
        <f>U21*1.19</f>
        <v>588223.902</v>
      </c>
      <c r="V22" s="188" t="s">
        <v>343</v>
      </c>
      <c r="W22" s="189"/>
      <c r="X22" s="189"/>
      <c r="Y22" s="28">
        <f>Y21*1.19</f>
        <v>1349042.0719999999</v>
      </c>
      <c r="Z22" s="188" t="s">
        <v>343</v>
      </c>
      <c r="AA22" s="189"/>
      <c r="AB22" s="189"/>
      <c r="AC22" s="28">
        <f>AC21*1.19</f>
        <v>588223.902</v>
      </c>
      <c r="AD22" s="188" t="s">
        <v>343</v>
      </c>
      <c r="AE22" s="189"/>
      <c r="AF22" s="189"/>
      <c r="AG22" s="28">
        <f>AG21*1.19</f>
        <v>671413.58899999992</v>
      </c>
      <c r="AH22" s="188" t="s">
        <v>343</v>
      </c>
      <c r="AI22" s="189"/>
      <c r="AJ22" s="189"/>
      <c r="AK22" s="29">
        <f>AK21*1.19</f>
        <v>654273.78099999996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3620-6B5D-44CF-9DF4-DE04246B8929}">
  <dimension ref="B1:AK24"/>
  <sheetViews>
    <sheetView showGridLines="0" zoomScale="80" zoomScaleNormal="80" workbookViewId="0">
      <selection activeCell="AA21" sqref="R19:AA21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371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1.7</v>
      </c>
      <c r="E6" s="55">
        <f>D6*'Matríz de Carga'!J5</f>
        <v>210937.69999999998</v>
      </c>
      <c r="F6" s="40" t="s">
        <v>339</v>
      </c>
      <c r="G6" s="41"/>
      <c r="H6" s="56">
        <v>2</v>
      </c>
      <c r="I6" s="55">
        <f>H6*'Matríz de Carga'!J5</f>
        <v>248162</v>
      </c>
      <c r="J6" s="33" t="s">
        <v>339</v>
      </c>
      <c r="K6" s="50"/>
      <c r="L6" s="56">
        <v>2.2999999999999998</v>
      </c>
      <c r="M6" s="51">
        <f>L6*'Matríz de Carga'!J5</f>
        <v>285386.3</v>
      </c>
      <c r="N6" s="40" t="s">
        <v>339</v>
      </c>
      <c r="O6" s="41"/>
      <c r="P6" s="56">
        <v>2</v>
      </c>
      <c r="Q6" s="55">
        <f>P6*'Matríz de Carga'!J5</f>
        <v>248162</v>
      </c>
      <c r="R6" s="40" t="s">
        <v>339</v>
      </c>
      <c r="S6" s="41"/>
      <c r="T6" s="56">
        <v>1.7</v>
      </c>
      <c r="U6" s="55">
        <f>T6*'Matríz de Carga'!J5</f>
        <v>210937.69999999998</v>
      </c>
      <c r="V6" s="33" t="s">
        <v>339</v>
      </c>
      <c r="W6" s="50"/>
      <c r="X6" s="56">
        <v>3.9</v>
      </c>
      <c r="Y6" s="39">
        <f>X6*'Matríz de Carga'!J5</f>
        <v>483915.89999999997</v>
      </c>
      <c r="Z6" s="41" t="s">
        <v>339</v>
      </c>
      <c r="AA6" s="41"/>
      <c r="AB6" s="56">
        <v>1.7</v>
      </c>
      <c r="AC6" s="55">
        <f>AB6*'Matríz de Carga'!J5</f>
        <v>210937.69999999998</v>
      </c>
      <c r="AD6" s="40" t="s">
        <v>339</v>
      </c>
      <c r="AE6" s="41"/>
      <c r="AF6" s="56">
        <v>2</v>
      </c>
      <c r="AG6" s="55">
        <f>AF6*'Matríz de Carga'!J5</f>
        <v>248162</v>
      </c>
      <c r="AH6" s="33" t="s">
        <v>339</v>
      </c>
      <c r="AI6" s="50"/>
      <c r="AJ6" s="56">
        <v>2.2999999999999998</v>
      </c>
      <c r="AK6" s="39">
        <f>AJ6*'Matríz de Carga'!J5</f>
        <v>285386.3</v>
      </c>
    </row>
    <row r="7" spans="2:37">
      <c r="B7" s="47" t="s">
        <v>340</v>
      </c>
      <c r="C7" s="60" t="s">
        <v>361</v>
      </c>
      <c r="D7" s="57">
        <v>6</v>
      </c>
      <c r="E7" s="59">
        <f>D7*'Matríz de Carga'!J7</f>
        <v>95400</v>
      </c>
      <c r="F7" s="47" t="s">
        <v>340</v>
      </c>
      <c r="G7" s="60" t="s">
        <v>361</v>
      </c>
      <c r="H7" s="57">
        <f>+D7</f>
        <v>6</v>
      </c>
      <c r="I7" s="59">
        <f>E7</f>
        <v>95400</v>
      </c>
      <c r="J7" s="47" t="s">
        <v>340</v>
      </c>
      <c r="K7" s="60" t="s">
        <v>361</v>
      </c>
      <c r="L7" s="57">
        <f>+H7</f>
        <v>6</v>
      </c>
      <c r="M7" s="59">
        <f>I7</f>
        <v>95400</v>
      </c>
      <c r="N7" s="47" t="s">
        <v>340</v>
      </c>
      <c r="O7" s="60" t="s">
        <v>361</v>
      </c>
      <c r="P7" s="57">
        <f>+L7</f>
        <v>6</v>
      </c>
      <c r="Q7" s="59">
        <f>M7</f>
        <v>95400</v>
      </c>
      <c r="R7" s="47" t="s">
        <v>340</v>
      </c>
      <c r="S7" s="60" t="s">
        <v>361</v>
      </c>
      <c r="T7" s="57">
        <f>+P7</f>
        <v>6</v>
      </c>
      <c r="U7" s="59">
        <f>+E7</f>
        <v>95400</v>
      </c>
      <c r="V7" s="47" t="s">
        <v>340</v>
      </c>
      <c r="W7" s="60" t="s">
        <v>361</v>
      </c>
      <c r="X7" s="57">
        <f>+T7</f>
        <v>6</v>
      </c>
      <c r="Y7" s="46">
        <f>U7</f>
        <v>95400</v>
      </c>
      <c r="Z7" s="60" t="s">
        <v>340</v>
      </c>
      <c r="AA7" s="60" t="s">
        <v>361</v>
      </c>
      <c r="AB7" s="57">
        <f>+X7</f>
        <v>6</v>
      </c>
      <c r="AC7" s="59">
        <f>+E7</f>
        <v>95400</v>
      </c>
      <c r="AD7" s="47" t="s">
        <v>340</v>
      </c>
      <c r="AE7" s="60" t="s">
        <v>361</v>
      </c>
      <c r="AF7" s="57">
        <f>+AB7</f>
        <v>6</v>
      </c>
      <c r="AG7" s="59">
        <f>AC7</f>
        <v>95400</v>
      </c>
      <c r="AH7" s="47" t="s">
        <v>340</v>
      </c>
      <c r="AI7" s="60" t="s">
        <v>361</v>
      </c>
      <c r="AJ7" s="57">
        <f>+AF7</f>
        <v>6</v>
      </c>
      <c r="AK7" s="46">
        <f>AG7</f>
        <v>95400</v>
      </c>
    </row>
    <row r="8" spans="2:37">
      <c r="B8" s="74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74" t="s">
        <v>160</v>
      </c>
      <c r="G8" s="68" t="s">
        <v>75</v>
      </c>
      <c r="H8" s="57">
        <v>1</v>
      </c>
      <c r="I8" s="59">
        <f>VLOOKUP(G8,'Matríz de Carga'!$C:$D,2,0)*H8</f>
        <v>18107</v>
      </c>
      <c r="J8" s="74" t="s">
        <v>160</v>
      </c>
      <c r="K8" s="68" t="s">
        <v>75</v>
      </c>
      <c r="L8" s="57">
        <v>1</v>
      </c>
      <c r="M8" s="59">
        <f>VLOOKUP(K8,'Matríz de Carga'!$C:$D,2,0)*L8</f>
        <v>18107</v>
      </c>
      <c r="N8" s="74" t="s">
        <v>160</v>
      </c>
      <c r="O8" s="68" t="s">
        <v>75</v>
      </c>
      <c r="P8" s="57">
        <v>1</v>
      </c>
      <c r="Q8" s="59">
        <f>VLOOKUP(O8,'Matríz de Carga'!$C:$D,2,0)*P8</f>
        <v>18107</v>
      </c>
      <c r="R8" s="74" t="s">
        <v>160</v>
      </c>
      <c r="S8" s="68" t="s">
        <v>75</v>
      </c>
      <c r="T8" s="57">
        <v>1</v>
      </c>
      <c r="U8" s="59">
        <f>VLOOKUP(S8,'Matríz de Carga'!$C:$D,2,0)*T8</f>
        <v>18107</v>
      </c>
      <c r="V8" s="74" t="s">
        <v>160</v>
      </c>
      <c r="W8" s="68" t="s">
        <v>75</v>
      </c>
      <c r="X8" s="57">
        <v>1</v>
      </c>
      <c r="Y8" s="46">
        <f>VLOOKUP(W8,'Matríz de Carga'!$C:$D,2,0)*X8</f>
        <v>18107</v>
      </c>
      <c r="Z8" s="76" t="s">
        <v>160</v>
      </c>
      <c r="AA8" s="68" t="s">
        <v>75</v>
      </c>
      <c r="AB8" s="57">
        <v>1</v>
      </c>
      <c r="AC8" s="59">
        <f>VLOOKUP(AA8,'Matríz de Carga'!$C:$D,2,0)*AB8</f>
        <v>18107</v>
      </c>
      <c r="AD8" s="74" t="s">
        <v>160</v>
      </c>
      <c r="AE8" s="68" t="s">
        <v>75</v>
      </c>
      <c r="AF8" s="57">
        <v>1</v>
      </c>
      <c r="AG8" s="59">
        <f>VLOOKUP(AE8,'Matríz de Carga'!$C:$D,2,0)*AF8</f>
        <v>18107</v>
      </c>
      <c r="AH8" s="74" t="s">
        <v>160</v>
      </c>
      <c r="AI8" s="68" t="s">
        <v>75</v>
      </c>
      <c r="AJ8" s="57">
        <v>1</v>
      </c>
      <c r="AK8" s="46">
        <f>VLOOKUP(AI8,'Matríz de Carga'!$C:$D,2,0)*AJ8</f>
        <v>18107</v>
      </c>
    </row>
    <row r="9" spans="2:37">
      <c r="B9" s="74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74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74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74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74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74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76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74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74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75" t="s">
        <v>93</v>
      </c>
      <c r="C10" s="58" t="s">
        <v>62</v>
      </c>
      <c r="D10" s="57">
        <v>1</v>
      </c>
      <c r="E10" s="59">
        <f>VLOOKUP(C10,'Matríz de Carga'!$C:$D,2,0)*D10</f>
        <v>49520</v>
      </c>
      <c r="F10" s="75" t="s">
        <v>93</v>
      </c>
      <c r="G10" s="58" t="s">
        <v>62</v>
      </c>
      <c r="H10" s="57">
        <v>1</v>
      </c>
      <c r="I10" s="59">
        <f>VLOOKUP(G10,'Matríz de Carga'!$C:$D,2,0)*H10</f>
        <v>49520</v>
      </c>
      <c r="J10" s="75" t="s">
        <v>93</v>
      </c>
      <c r="K10" s="58" t="s">
        <v>62</v>
      </c>
      <c r="L10" s="57">
        <v>1</v>
      </c>
      <c r="M10" s="59">
        <f>VLOOKUP(K10,'Matríz de Carga'!$C:$D,2,0)*L10</f>
        <v>49520</v>
      </c>
      <c r="N10" s="75" t="s">
        <v>93</v>
      </c>
      <c r="O10" s="58" t="s">
        <v>62</v>
      </c>
      <c r="P10" s="57">
        <v>1</v>
      </c>
      <c r="Q10" s="59">
        <f>VLOOKUP(O10,'Matríz de Carga'!$C:$D,2,0)*P10</f>
        <v>49520</v>
      </c>
      <c r="R10" s="75" t="s">
        <v>93</v>
      </c>
      <c r="S10" s="58" t="s">
        <v>62</v>
      </c>
      <c r="T10" s="57">
        <v>1</v>
      </c>
      <c r="U10" s="59">
        <f>VLOOKUP(S10,'Matríz de Carga'!$C:$D,2,0)*T10</f>
        <v>49520</v>
      </c>
      <c r="V10" s="75" t="s">
        <v>93</v>
      </c>
      <c r="W10" s="58" t="s">
        <v>62</v>
      </c>
      <c r="X10" s="57">
        <v>1</v>
      </c>
      <c r="Y10" s="46">
        <f>VLOOKUP(W10,'Matríz de Carga'!$C:$D,2,0)*X10</f>
        <v>49520</v>
      </c>
      <c r="Z10" s="81" t="s">
        <v>93</v>
      </c>
      <c r="AA10" s="58" t="s">
        <v>62</v>
      </c>
      <c r="AB10" s="57">
        <v>1</v>
      </c>
      <c r="AC10" s="59">
        <f>VLOOKUP(AA10,'Matríz de Carga'!$C:$D,2,0)*AB10</f>
        <v>49520</v>
      </c>
      <c r="AD10" s="75" t="s">
        <v>93</v>
      </c>
      <c r="AE10" s="58" t="s">
        <v>62</v>
      </c>
      <c r="AF10" s="57">
        <v>1</v>
      </c>
      <c r="AG10" s="59">
        <f>VLOOKUP(AE10,'Matríz de Carga'!$C:$D,2,0)*AF10</f>
        <v>49520</v>
      </c>
      <c r="AH10" s="75" t="s">
        <v>93</v>
      </c>
      <c r="AI10" s="58" t="s">
        <v>62</v>
      </c>
      <c r="AJ10" s="57">
        <v>1</v>
      </c>
      <c r="AK10" s="46">
        <f>VLOOKUP(AI10,'Matríz de Carga'!$C:$D,2,0)*AJ10</f>
        <v>49520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77</v>
      </c>
      <c r="L11" s="57">
        <v>1</v>
      </c>
      <c r="M11" s="59">
        <f>VLOOKUP(K11,'Matríz de Carga'!$C:$D,2,0)*L11</f>
        <v>35420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286</v>
      </c>
      <c r="W11" s="58" t="s">
        <v>287</v>
      </c>
      <c r="X11" s="57">
        <v>1</v>
      </c>
      <c r="Y11" s="46">
        <f>VLOOKUP(W11,'Matríz de Carga'!$C:$D,2,0)*X11</f>
        <v>32683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77</v>
      </c>
      <c r="AJ11" s="57">
        <v>1</v>
      </c>
      <c r="AK11" s="46">
        <f>VLOOKUP(AI11,'Matríz de Carga'!$C:$D,2,0)*AJ11</f>
        <v>35420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 t="s">
        <v>320</v>
      </c>
      <c r="K12" s="60" t="s">
        <v>48</v>
      </c>
      <c r="L12" s="57">
        <v>1</v>
      </c>
      <c r="M12" s="59">
        <f>VLOOKUP(K12,'Matríz de Carga'!$C:$D,2,0)*L12</f>
        <v>88627</v>
      </c>
      <c r="N12" s="45"/>
      <c r="O12" s="58"/>
      <c r="P12" s="57"/>
      <c r="Q12" s="59"/>
      <c r="R12" s="47"/>
      <c r="S12" s="60"/>
      <c r="T12" s="57"/>
      <c r="U12" s="59"/>
      <c r="V12" s="45" t="s">
        <v>24</v>
      </c>
      <c r="W12" s="69" t="s">
        <v>77</v>
      </c>
      <c r="X12" s="57">
        <v>1</v>
      </c>
      <c r="Y12" s="46">
        <f>VLOOKUP(W12,'Matríz de Carga'!$C:$D,2,0)*X12</f>
        <v>35420</v>
      </c>
      <c r="Z12" s="60"/>
      <c r="AA12" s="60"/>
      <c r="AB12" s="57"/>
      <c r="AC12" s="46"/>
      <c r="AD12" s="45"/>
      <c r="AE12" s="58"/>
      <c r="AF12" s="57"/>
      <c r="AG12" s="46"/>
      <c r="AH12" s="47" t="s">
        <v>320</v>
      </c>
      <c r="AI12" s="60" t="s">
        <v>48</v>
      </c>
      <c r="AJ12" s="57">
        <v>1</v>
      </c>
      <c r="AK12" s="46">
        <f>VLOOKUP(AI12,'Matríz de Carga'!$C:$D,2,0)*AJ12</f>
        <v>88627</v>
      </c>
    </row>
    <row r="13" spans="2:37">
      <c r="B13" s="47"/>
      <c r="C13" s="60"/>
      <c r="D13" s="57"/>
      <c r="E13" s="59"/>
      <c r="F13" s="45"/>
      <c r="G13" s="58"/>
      <c r="H13" s="57"/>
      <c r="I13" s="59"/>
      <c r="J13" s="47" t="s">
        <v>389</v>
      </c>
      <c r="K13" s="60" t="s">
        <v>329</v>
      </c>
      <c r="L13" s="57">
        <v>1</v>
      </c>
      <c r="M13" s="59">
        <f>VLOOKUP(K13,'Matríz de Carga'!$C:$D,2,0)*L13</f>
        <v>8676</v>
      </c>
      <c r="N13" s="45"/>
      <c r="O13" s="58"/>
      <c r="P13" s="57"/>
      <c r="Q13" s="59"/>
      <c r="R13" s="47"/>
      <c r="S13" s="60"/>
      <c r="T13" s="57"/>
      <c r="U13" s="59"/>
      <c r="V13" s="75" t="s">
        <v>308</v>
      </c>
      <c r="W13" s="82" t="s">
        <v>309</v>
      </c>
      <c r="X13" s="77">
        <v>4</v>
      </c>
      <c r="Y13" s="46">
        <f>VLOOKUP(W13,'Matríz de Carga'!$C:$D,2,0)*X13</f>
        <v>122348</v>
      </c>
      <c r="Z13" s="60"/>
      <c r="AA13" s="60"/>
      <c r="AB13" s="60"/>
      <c r="AC13" s="46"/>
      <c r="AD13" s="45"/>
      <c r="AE13" s="58"/>
      <c r="AF13" s="57"/>
      <c r="AG13" s="46"/>
      <c r="AH13" s="47" t="s">
        <v>389</v>
      </c>
      <c r="AI13" s="60" t="s">
        <v>329</v>
      </c>
      <c r="AJ13" s="57">
        <v>1</v>
      </c>
      <c r="AK13" s="46">
        <f>VLOOKUP(AI13,'Matríz de Carga'!$C:$D,2,0)*AJ13</f>
        <v>8676</v>
      </c>
    </row>
    <row r="14" spans="2:37">
      <c r="B14" s="47"/>
      <c r="C14" s="60"/>
      <c r="D14" s="57"/>
      <c r="E14" s="59"/>
      <c r="F14" s="45"/>
      <c r="G14" s="58"/>
      <c r="H14" s="57"/>
      <c r="I14" s="59"/>
      <c r="J14" s="47" t="s">
        <v>389</v>
      </c>
      <c r="K14" s="60" t="s">
        <v>379</v>
      </c>
      <c r="L14" s="57">
        <v>1</v>
      </c>
      <c r="M14" s="59">
        <f>VLOOKUP(K14,'Matríz de Carga'!$C:$D,2,0)*L14</f>
        <v>8436</v>
      </c>
      <c r="N14" s="45"/>
      <c r="O14" s="58"/>
      <c r="P14" s="57"/>
      <c r="Q14" s="59"/>
      <c r="R14" s="47"/>
      <c r="S14" s="60"/>
      <c r="T14" s="60"/>
      <c r="U14" s="59"/>
      <c r="V14" s="75" t="s">
        <v>297</v>
      </c>
      <c r="W14" s="69" t="s">
        <v>80</v>
      </c>
      <c r="X14" s="57">
        <v>1</v>
      </c>
      <c r="Y14" s="46">
        <f>VLOOKUP(W14,'Matríz de Carga'!$C:$D,2,0)*X14</f>
        <v>37157</v>
      </c>
      <c r="Z14" s="60"/>
      <c r="AA14" s="60"/>
      <c r="AB14" s="60"/>
      <c r="AC14" s="46"/>
      <c r="AD14" s="45"/>
      <c r="AE14" s="58"/>
      <c r="AF14" s="57"/>
      <c r="AG14" s="46"/>
      <c r="AH14" s="47" t="s">
        <v>389</v>
      </c>
      <c r="AI14" s="60" t="s">
        <v>379</v>
      </c>
      <c r="AJ14" s="57">
        <v>1</v>
      </c>
      <c r="AK14" s="46">
        <f>VLOOKUP(AI14,'Matríz de Carga'!$C:$D,2,0)*AJ14</f>
        <v>8436</v>
      </c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69" t="s">
        <v>82</v>
      </c>
      <c r="X15" s="57">
        <v>6</v>
      </c>
      <c r="Y15" s="46">
        <f>VLOOKUP(W15,'Matríz de Carga'!$C:$D,2,0)*X15</f>
        <v>245988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7" t="s">
        <v>320</v>
      </c>
      <c r="W16" s="60" t="s">
        <v>48</v>
      </c>
      <c r="X16" s="57">
        <v>1</v>
      </c>
      <c r="Y16" s="46">
        <f>VLOOKUP(W16,'Matríz de Carga'!$C:$D,2,0)*X16</f>
        <v>88627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7" t="s">
        <v>356</v>
      </c>
      <c r="W17" s="60" t="s">
        <v>332</v>
      </c>
      <c r="X17" s="57">
        <v>1</v>
      </c>
      <c r="Y17" s="46">
        <f>VLOOKUP(W17,'Matríz de Carga'!$C:$D,2,0)*X17</f>
        <v>1908</v>
      </c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7" t="s">
        <v>399</v>
      </c>
      <c r="W18" s="60" t="s">
        <v>327</v>
      </c>
      <c r="X18" s="57">
        <v>1</v>
      </c>
      <c r="Y18" s="46">
        <f>VLOOKUP(W18,'Matríz de Carga'!$C:$D,2,0)*X18</f>
        <v>9951</v>
      </c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 t="s">
        <v>388</v>
      </c>
      <c r="W19" s="69" t="s">
        <v>86</v>
      </c>
      <c r="X19" s="57">
        <v>1</v>
      </c>
      <c r="Y19" s="46">
        <f>VLOOKUP(W19,'Matríz de Carga'!$C:$D,2,0)*X19</f>
        <v>28128</v>
      </c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>
      <c r="B20" s="47"/>
      <c r="C20" s="60"/>
      <c r="D20" s="60"/>
      <c r="E20" s="59"/>
      <c r="F20" s="45"/>
      <c r="G20" s="58"/>
      <c r="H20" s="58"/>
      <c r="I20" s="59"/>
      <c r="J20" s="45"/>
      <c r="K20" s="58"/>
      <c r="L20" s="58"/>
      <c r="M20" s="59"/>
      <c r="N20" s="45"/>
      <c r="O20" s="58"/>
      <c r="P20" s="58"/>
      <c r="Q20" s="59"/>
      <c r="R20" s="47"/>
      <c r="S20" s="60"/>
      <c r="T20" s="60"/>
      <c r="U20" s="59"/>
      <c r="V20" s="47" t="s">
        <v>389</v>
      </c>
      <c r="W20" s="60" t="s">
        <v>329</v>
      </c>
      <c r="X20" s="57">
        <v>1</v>
      </c>
      <c r="Y20" s="46">
        <f>VLOOKUP(W20,'Matríz de Carga'!$C:$D,2,0)*X20</f>
        <v>8676</v>
      </c>
      <c r="Z20" s="60"/>
      <c r="AA20" s="60"/>
      <c r="AB20" s="60"/>
      <c r="AC20" s="46"/>
      <c r="AD20" s="45"/>
      <c r="AE20" s="58"/>
      <c r="AF20" s="58"/>
      <c r="AG20" s="46"/>
      <c r="AH20" s="45"/>
      <c r="AI20" s="58"/>
      <c r="AJ20" s="58"/>
      <c r="AK20" s="43"/>
    </row>
    <row r="21" spans="2:37">
      <c r="B21" s="47"/>
      <c r="C21" s="60"/>
      <c r="D21" s="60"/>
      <c r="E21" s="59"/>
      <c r="F21" s="45"/>
      <c r="G21" s="58"/>
      <c r="H21" s="58"/>
      <c r="I21" s="59"/>
      <c r="J21" s="45"/>
      <c r="K21" s="58"/>
      <c r="L21" s="58"/>
      <c r="M21" s="59"/>
      <c r="N21" s="45"/>
      <c r="O21" s="58"/>
      <c r="P21" s="58"/>
      <c r="Q21" s="59"/>
      <c r="R21" s="47"/>
      <c r="S21" s="60"/>
      <c r="T21" s="60"/>
      <c r="U21" s="59"/>
      <c r="V21" s="47" t="s">
        <v>389</v>
      </c>
      <c r="W21" s="60" t="s">
        <v>379</v>
      </c>
      <c r="X21" s="57">
        <v>1</v>
      </c>
      <c r="Y21" s="46">
        <f>VLOOKUP(W21,'Matríz de Carga'!$C:$D,2,0)*X21</f>
        <v>8436</v>
      </c>
      <c r="Z21" s="60"/>
      <c r="AA21" s="60"/>
      <c r="AB21" s="60"/>
      <c r="AC21" s="46"/>
      <c r="AD21" s="45"/>
      <c r="AE21" s="58"/>
      <c r="AF21" s="58"/>
      <c r="AG21" s="46"/>
      <c r="AH21" s="45"/>
      <c r="AI21" s="58"/>
      <c r="AJ21" s="58"/>
      <c r="AK21" s="43"/>
    </row>
    <row r="22" spans="2:37" ht="15.75" thickBot="1">
      <c r="B22" s="38" t="s">
        <v>280</v>
      </c>
      <c r="C22" s="35"/>
      <c r="D22" s="35"/>
      <c r="E22" s="37">
        <f>'Matríz de Carga'!J13</f>
        <v>30000</v>
      </c>
      <c r="F22" s="38" t="s">
        <v>280</v>
      </c>
      <c r="G22" s="61"/>
      <c r="H22" s="61"/>
      <c r="I22" s="37">
        <f>'Matríz de Carga'!J13</f>
        <v>30000</v>
      </c>
      <c r="J22" s="38" t="s">
        <v>280</v>
      </c>
      <c r="K22" s="61"/>
      <c r="L22" s="61"/>
      <c r="M22" s="37">
        <f>'Matríz de Carga'!J13</f>
        <v>30000</v>
      </c>
      <c r="N22" s="38" t="s">
        <v>280</v>
      </c>
      <c r="O22" s="61"/>
      <c r="P22" s="61"/>
      <c r="Q22" s="37">
        <f>'Matríz de Carga'!J13</f>
        <v>30000</v>
      </c>
      <c r="R22" s="38" t="s">
        <v>280</v>
      </c>
      <c r="S22" s="35"/>
      <c r="T22" s="35"/>
      <c r="U22" s="37">
        <f>'Matríz de Carga'!J13</f>
        <v>30000</v>
      </c>
      <c r="V22" s="38" t="s">
        <v>280</v>
      </c>
      <c r="W22" s="61"/>
      <c r="X22" s="61"/>
      <c r="Y22" s="36">
        <f>'Matríz de Carga'!J13</f>
        <v>30000</v>
      </c>
      <c r="Z22" s="35" t="s">
        <v>280</v>
      </c>
      <c r="AA22" s="35"/>
      <c r="AB22" s="35"/>
      <c r="AC22" s="36">
        <f>'Matríz de Carga'!J13</f>
        <v>30000</v>
      </c>
      <c r="AD22" s="38" t="s">
        <v>280</v>
      </c>
      <c r="AE22" s="61"/>
      <c r="AF22" s="61"/>
      <c r="AG22" s="36">
        <f>'Matríz de Carga'!J13</f>
        <v>30000</v>
      </c>
      <c r="AH22" s="38" t="s">
        <v>280</v>
      </c>
      <c r="AI22" s="61"/>
      <c r="AJ22" s="61"/>
      <c r="AK22" s="36">
        <f>'Matríz de Carga'!J13</f>
        <v>30000</v>
      </c>
    </row>
    <row r="23" spans="2:37" ht="15.75" thickBot="1">
      <c r="B23" s="190" t="s">
        <v>342</v>
      </c>
      <c r="C23" s="191"/>
      <c r="D23" s="191"/>
      <c r="E23" s="37">
        <f>SUM(E6:E22)</f>
        <v>416852.69999999995</v>
      </c>
      <c r="F23" s="190" t="s">
        <v>342</v>
      </c>
      <c r="G23" s="191"/>
      <c r="H23" s="191"/>
      <c r="I23" s="37">
        <f>SUM(I6:I22)</f>
        <v>486760</v>
      </c>
      <c r="J23" s="190" t="s">
        <v>342</v>
      </c>
      <c r="K23" s="191"/>
      <c r="L23" s="191"/>
      <c r="M23" s="37">
        <f>SUM(M6:M22)</f>
        <v>632460.30000000005</v>
      </c>
      <c r="N23" s="190" t="s">
        <v>342</v>
      </c>
      <c r="O23" s="191"/>
      <c r="P23" s="191"/>
      <c r="Q23" s="37">
        <f>SUM(Q6:Q22)</f>
        <v>486760</v>
      </c>
      <c r="R23" s="190" t="s">
        <v>342</v>
      </c>
      <c r="S23" s="191"/>
      <c r="T23" s="191"/>
      <c r="U23" s="37">
        <f>SUM(U6:U22)</f>
        <v>416852.69999999995</v>
      </c>
      <c r="V23" s="190" t="s">
        <v>342</v>
      </c>
      <c r="W23" s="191"/>
      <c r="X23" s="191"/>
      <c r="Y23" s="37">
        <f>SUM(Y6:Y22)</f>
        <v>1309152.8999999999</v>
      </c>
      <c r="Z23" s="190" t="s">
        <v>342</v>
      </c>
      <c r="AA23" s="191"/>
      <c r="AB23" s="191"/>
      <c r="AC23" s="37">
        <f>SUM(AC6:AC22)</f>
        <v>416852.69999999995</v>
      </c>
      <c r="AD23" s="190" t="s">
        <v>342</v>
      </c>
      <c r="AE23" s="191"/>
      <c r="AF23" s="191"/>
      <c r="AG23" s="37">
        <f>SUM(AG6:AG22)</f>
        <v>486760</v>
      </c>
      <c r="AH23" s="190" t="s">
        <v>342</v>
      </c>
      <c r="AI23" s="191"/>
      <c r="AJ23" s="191"/>
      <c r="AK23" s="65">
        <f>SUM(AK6:AK22)</f>
        <v>632460.30000000005</v>
      </c>
    </row>
    <row r="24" spans="2:37" ht="15.75" thickBot="1">
      <c r="B24" s="188" t="s">
        <v>343</v>
      </c>
      <c r="C24" s="189"/>
      <c r="D24" s="189"/>
      <c r="E24" s="28">
        <f>E23*1.19</f>
        <v>496054.71299999993</v>
      </c>
      <c r="F24" s="188" t="s">
        <v>343</v>
      </c>
      <c r="G24" s="189"/>
      <c r="H24" s="189"/>
      <c r="I24" s="28">
        <f>I23*1.19</f>
        <v>579244.4</v>
      </c>
      <c r="J24" s="188" t="s">
        <v>343</v>
      </c>
      <c r="K24" s="189"/>
      <c r="L24" s="189"/>
      <c r="M24" s="28">
        <f>M23*1.19</f>
        <v>752627.75699999998</v>
      </c>
      <c r="N24" s="188" t="s">
        <v>343</v>
      </c>
      <c r="O24" s="189"/>
      <c r="P24" s="189"/>
      <c r="Q24" s="28">
        <f>Q23*1.19</f>
        <v>579244.4</v>
      </c>
      <c r="R24" s="188" t="s">
        <v>343</v>
      </c>
      <c r="S24" s="189"/>
      <c r="T24" s="189"/>
      <c r="U24" s="28">
        <f>U23*1.19</f>
        <v>496054.71299999993</v>
      </c>
      <c r="V24" s="188" t="s">
        <v>343</v>
      </c>
      <c r="W24" s="189"/>
      <c r="X24" s="189"/>
      <c r="Y24" s="28">
        <f>Y23*1.19</f>
        <v>1557891.9509999999</v>
      </c>
      <c r="Z24" s="188" t="s">
        <v>343</v>
      </c>
      <c r="AA24" s="189"/>
      <c r="AB24" s="189"/>
      <c r="AC24" s="28">
        <f>AC23*1.19</f>
        <v>496054.71299999993</v>
      </c>
      <c r="AD24" s="188" t="s">
        <v>343</v>
      </c>
      <c r="AE24" s="189"/>
      <c r="AF24" s="189"/>
      <c r="AG24" s="28">
        <f>AG23*1.19</f>
        <v>579244.4</v>
      </c>
      <c r="AH24" s="188" t="s">
        <v>343</v>
      </c>
      <c r="AI24" s="189"/>
      <c r="AJ24" s="189"/>
      <c r="AK24" s="29">
        <f>AK23*1.19</f>
        <v>752627.75699999998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3:D23"/>
    <mergeCell ref="F23:H23"/>
    <mergeCell ref="J23:L23"/>
    <mergeCell ref="N23:P23"/>
    <mergeCell ref="R23:T23"/>
    <mergeCell ref="V23:X23"/>
    <mergeCell ref="Z23:AB23"/>
    <mergeCell ref="B3:E4"/>
    <mergeCell ref="F3:I4"/>
    <mergeCell ref="J3:M4"/>
    <mergeCell ref="N3:Q4"/>
    <mergeCell ref="R3:U4"/>
    <mergeCell ref="V3:Y4"/>
    <mergeCell ref="AH24:AJ24"/>
    <mergeCell ref="AD23:AF23"/>
    <mergeCell ref="AH23:AJ23"/>
    <mergeCell ref="B24:D24"/>
    <mergeCell ref="F24:H24"/>
    <mergeCell ref="J24:L24"/>
    <mergeCell ref="N24:P24"/>
    <mergeCell ref="R24:T24"/>
    <mergeCell ref="V24:X24"/>
    <mergeCell ref="Z24:AB24"/>
    <mergeCell ref="AD24:AF2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DF67-8C17-4DCE-9D35-603EA92EAB33}">
  <dimension ref="B1:AK22"/>
  <sheetViews>
    <sheetView showGridLines="0" topLeftCell="H1" zoomScale="80" zoomScaleNormal="80" workbookViewId="0">
      <selection activeCell="X33" sqref="X31:AE33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372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40" t="s">
        <v>339</v>
      </c>
      <c r="G6" s="41"/>
      <c r="H6" s="56">
        <v>2.1</v>
      </c>
      <c r="I6" s="55">
        <f>H6*'Matríz de Carga'!J5</f>
        <v>260570.1</v>
      </c>
      <c r="J6" s="33" t="s">
        <v>339</v>
      </c>
      <c r="K6" s="50"/>
      <c r="L6" s="56">
        <v>2.2999999999999998</v>
      </c>
      <c r="M6" s="51">
        <f>L6*'Matríz de Carga'!J5</f>
        <v>285386.3</v>
      </c>
      <c r="N6" s="40" t="s">
        <v>339</v>
      </c>
      <c r="O6" s="41"/>
      <c r="P6" s="56">
        <v>2.1</v>
      </c>
      <c r="Q6" s="55">
        <f>P6*'Matríz de Carga'!J5</f>
        <v>260570.1</v>
      </c>
      <c r="R6" s="40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3.2</v>
      </c>
      <c r="Y6" s="39">
        <f>X6*'Matríz de Carga'!J5</f>
        <v>397059.2</v>
      </c>
      <c r="Z6" s="41" t="s">
        <v>339</v>
      </c>
      <c r="AA6" s="41"/>
      <c r="AB6" s="56">
        <v>1.8</v>
      </c>
      <c r="AC6" s="55">
        <f>AB6*'Matríz de Carga'!J5</f>
        <v>223345.80000000002</v>
      </c>
      <c r="AD6" s="40" t="s">
        <v>339</v>
      </c>
      <c r="AE6" s="41"/>
      <c r="AF6" s="56">
        <v>2.1</v>
      </c>
      <c r="AG6" s="55">
        <f>AF6*'Matríz de Carga'!J5</f>
        <v>260570.1</v>
      </c>
      <c r="AH6" s="33" t="s">
        <v>339</v>
      </c>
      <c r="AI6" s="50"/>
      <c r="AJ6" s="56">
        <v>2.2999999999999998</v>
      </c>
      <c r="AK6" s="39">
        <f>AJ6*'Matríz de Carga'!J5</f>
        <v>285386.3</v>
      </c>
    </row>
    <row r="7" spans="2:37">
      <c r="B7" s="47" t="s">
        <v>340</v>
      </c>
      <c r="C7" s="60" t="s">
        <v>341</v>
      </c>
      <c r="D7" s="57">
        <v>6</v>
      </c>
      <c r="E7" s="59">
        <f>D7*'Matríz de Carga'!J9</f>
        <v>103704</v>
      </c>
      <c r="F7" s="47" t="s">
        <v>340</v>
      </c>
      <c r="G7" s="60" t="s">
        <v>341</v>
      </c>
      <c r="H7" s="57">
        <f>+D7</f>
        <v>6</v>
      </c>
      <c r="I7" s="59">
        <f>E7</f>
        <v>103704</v>
      </c>
      <c r="J7" s="47" t="s">
        <v>340</v>
      </c>
      <c r="K7" s="60" t="s">
        <v>341</v>
      </c>
      <c r="L7" s="57">
        <f>+H7</f>
        <v>6</v>
      </c>
      <c r="M7" s="59">
        <f>I7</f>
        <v>103704</v>
      </c>
      <c r="N7" s="47" t="s">
        <v>340</v>
      </c>
      <c r="O7" s="60" t="s">
        <v>341</v>
      </c>
      <c r="P7" s="57">
        <f>+L7</f>
        <v>6</v>
      </c>
      <c r="Q7" s="59">
        <f>M7</f>
        <v>103704</v>
      </c>
      <c r="R7" s="47" t="s">
        <v>340</v>
      </c>
      <c r="S7" s="60" t="s">
        <v>341</v>
      </c>
      <c r="T7" s="57">
        <f>+P7</f>
        <v>6</v>
      </c>
      <c r="U7" s="59">
        <f>+E7</f>
        <v>103704</v>
      </c>
      <c r="V7" s="47" t="s">
        <v>340</v>
      </c>
      <c r="W7" s="60" t="s">
        <v>341</v>
      </c>
      <c r="X7" s="57">
        <f>+T7</f>
        <v>6</v>
      </c>
      <c r="Y7" s="46">
        <f>U7</f>
        <v>103704</v>
      </c>
      <c r="Z7" s="60" t="s">
        <v>340</v>
      </c>
      <c r="AA7" s="60" t="s">
        <v>341</v>
      </c>
      <c r="AB7" s="57">
        <f>+X7</f>
        <v>6</v>
      </c>
      <c r="AC7" s="59">
        <f>+E7</f>
        <v>103704</v>
      </c>
      <c r="AD7" s="47" t="s">
        <v>340</v>
      </c>
      <c r="AE7" s="60" t="s">
        <v>341</v>
      </c>
      <c r="AF7" s="57">
        <f>+AB7</f>
        <v>6</v>
      </c>
      <c r="AG7" s="59">
        <f>AC7</f>
        <v>103704</v>
      </c>
      <c r="AH7" s="47" t="s">
        <v>340</v>
      </c>
      <c r="AI7" s="60" t="s">
        <v>341</v>
      </c>
      <c r="AJ7" s="57">
        <f>+AF7</f>
        <v>6</v>
      </c>
      <c r="AK7" s="46">
        <f>AG7</f>
        <v>103704</v>
      </c>
    </row>
    <row r="8" spans="2:37">
      <c r="B8" s="74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74" t="s">
        <v>160</v>
      </c>
      <c r="G8" s="68" t="s">
        <v>75</v>
      </c>
      <c r="H8" s="57">
        <v>1</v>
      </c>
      <c r="I8" s="59">
        <f>VLOOKUP(G8,'Matríz de Carga'!$C:$D,2,0)*H8</f>
        <v>18107</v>
      </c>
      <c r="J8" s="74" t="s">
        <v>160</v>
      </c>
      <c r="K8" s="68" t="s">
        <v>75</v>
      </c>
      <c r="L8" s="57">
        <v>1</v>
      </c>
      <c r="M8" s="59">
        <f>VLOOKUP(K8,'Matríz de Carga'!$C:$D,2,0)*L8</f>
        <v>18107</v>
      </c>
      <c r="N8" s="74" t="s">
        <v>160</v>
      </c>
      <c r="O8" s="68" t="s">
        <v>75</v>
      </c>
      <c r="P8" s="57">
        <v>1</v>
      </c>
      <c r="Q8" s="59">
        <f>VLOOKUP(O8,'Matríz de Carga'!$C:$D,2,0)*P8</f>
        <v>18107</v>
      </c>
      <c r="R8" s="74" t="s">
        <v>160</v>
      </c>
      <c r="S8" s="68" t="s">
        <v>75</v>
      </c>
      <c r="T8" s="57">
        <v>1</v>
      </c>
      <c r="U8" s="59">
        <f>VLOOKUP(S8,'Matríz de Carga'!$C:$D,2,0)*T8</f>
        <v>18107</v>
      </c>
      <c r="V8" s="74" t="s">
        <v>160</v>
      </c>
      <c r="W8" s="68" t="s">
        <v>75</v>
      </c>
      <c r="X8" s="57">
        <v>1</v>
      </c>
      <c r="Y8" s="46">
        <f>VLOOKUP(W8,'Matríz de Carga'!$C:$D,2,0)*X8</f>
        <v>18107</v>
      </c>
      <c r="Z8" s="76" t="s">
        <v>160</v>
      </c>
      <c r="AA8" s="68" t="s">
        <v>75</v>
      </c>
      <c r="AB8" s="57">
        <v>1</v>
      </c>
      <c r="AC8" s="59">
        <f>VLOOKUP(AA8,'Matríz de Carga'!$C:$D,2,0)*AB8</f>
        <v>18107</v>
      </c>
      <c r="AD8" s="74" t="s">
        <v>160</v>
      </c>
      <c r="AE8" s="68" t="s">
        <v>75</v>
      </c>
      <c r="AF8" s="57">
        <v>1</v>
      </c>
      <c r="AG8" s="59">
        <f>VLOOKUP(AE8,'Matríz de Carga'!$C:$D,2,0)*AF8</f>
        <v>18107</v>
      </c>
      <c r="AH8" s="74" t="s">
        <v>160</v>
      </c>
      <c r="AI8" s="68" t="s">
        <v>75</v>
      </c>
      <c r="AJ8" s="57">
        <v>1</v>
      </c>
      <c r="AK8" s="46">
        <f>VLOOKUP(AI8,'Matríz de Carga'!$C:$D,2,0)*AJ8</f>
        <v>18107</v>
      </c>
    </row>
    <row r="9" spans="2:37">
      <c r="B9" s="74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74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74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74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74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74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76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74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74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75" t="s">
        <v>93</v>
      </c>
      <c r="C10" s="58" t="s">
        <v>62</v>
      </c>
      <c r="D10" s="57">
        <v>1</v>
      </c>
      <c r="E10" s="59">
        <f>VLOOKUP(C10,'Matríz de Carga'!$C:$D,2,0)*D10</f>
        <v>49520</v>
      </c>
      <c r="F10" s="75" t="s">
        <v>93</v>
      </c>
      <c r="G10" s="58" t="s">
        <v>62</v>
      </c>
      <c r="H10" s="57">
        <v>1</v>
      </c>
      <c r="I10" s="59">
        <f>VLOOKUP(G10,'Matríz de Carga'!$C:$D,2,0)*H10</f>
        <v>49520</v>
      </c>
      <c r="J10" s="75" t="s">
        <v>93</v>
      </c>
      <c r="K10" s="58" t="s">
        <v>62</v>
      </c>
      <c r="L10" s="57">
        <v>1</v>
      </c>
      <c r="M10" s="59">
        <f>VLOOKUP(K10,'Matríz de Carga'!$C:$D,2,0)*L10</f>
        <v>49520</v>
      </c>
      <c r="N10" s="75" t="s">
        <v>93</v>
      </c>
      <c r="O10" s="58" t="s">
        <v>62</v>
      </c>
      <c r="P10" s="57">
        <v>1</v>
      </c>
      <c r="Q10" s="59">
        <f>VLOOKUP(O10,'Matríz de Carga'!$C:$D,2,0)*P10</f>
        <v>49520</v>
      </c>
      <c r="R10" s="75" t="s">
        <v>93</v>
      </c>
      <c r="S10" s="58" t="s">
        <v>62</v>
      </c>
      <c r="T10" s="57">
        <v>1</v>
      </c>
      <c r="U10" s="59">
        <f>VLOOKUP(S10,'Matríz de Carga'!$C:$D,2,0)*T10</f>
        <v>49520</v>
      </c>
      <c r="V10" s="75" t="s">
        <v>93</v>
      </c>
      <c r="W10" s="58" t="s">
        <v>62</v>
      </c>
      <c r="X10" s="57">
        <v>1</v>
      </c>
      <c r="Y10" s="46">
        <f>VLOOKUP(W10,'Matríz de Carga'!$C:$D,2,0)*X10</f>
        <v>49520</v>
      </c>
      <c r="Z10" s="81" t="s">
        <v>93</v>
      </c>
      <c r="AA10" s="58" t="s">
        <v>62</v>
      </c>
      <c r="AB10" s="57">
        <v>1</v>
      </c>
      <c r="AC10" s="59">
        <f>VLOOKUP(AA10,'Matríz de Carga'!$C:$D,2,0)*AB10</f>
        <v>49520</v>
      </c>
      <c r="AD10" s="75" t="s">
        <v>93</v>
      </c>
      <c r="AE10" s="58" t="s">
        <v>62</v>
      </c>
      <c r="AF10" s="57">
        <v>1</v>
      </c>
      <c r="AG10" s="59">
        <f>VLOOKUP(AE10,'Matríz de Carga'!$C:$D,2,0)*AF10</f>
        <v>49520</v>
      </c>
      <c r="AH10" s="75" t="s">
        <v>93</v>
      </c>
      <c r="AI10" s="58" t="s">
        <v>62</v>
      </c>
      <c r="AJ10" s="57">
        <v>1</v>
      </c>
      <c r="AK10" s="46">
        <f>VLOOKUP(AI10,'Matríz de Carga'!$C:$D,2,0)*AJ10</f>
        <v>49520</v>
      </c>
    </row>
    <row r="11" spans="2:37">
      <c r="B11" s="75" t="s">
        <v>397</v>
      </c>
      <c r="C11" s="58" t="s">
        <v>377</v>
      </c>
      <c r="D11" s="57">
        <v>3</v>
      </c>
      <c r="E11" s="59">
        <f>VLOOKUP(C11,'Matríz de Carga'!$C:$D,2,0)*D11</f>
        <v>8370</v>
      </c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77</v>
      </c>
      <c r="L11" s="57">
        <v>1</v>
      </c>
      <c r="M11" s="59">
        <f>VLOOKUP(K11,'Matríz de Carga'!$C:$D,2,0)*L11</f>
        <v>35420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75" t="s">
        <v>397</v>
      </c>
      <c r="S11" s="58" t="s">
        <v>377</v>
      </c>
      <c r="T11" s="57">
        <v>3</v>
      </c>
      <c r="U11" s="59">
        <f>VLOOKUP(S11,'Matríz de Carga'!$C:$D,2,0)*T11</f>
        <v>8370</v>
      </c>
      <c r="V11" s="45" t="s">
        <v>286</v>
      </c>
      <c r="W11" s="58" t="s">
        <v>287</v>
      </c>
      <c r="X11" s="57">
        <v>1</v>
      </c>
      <c r="Y11" s="46">
        <f>VLOOKUP(W11,'Matríz de Carga'!$C:$D,2,0)*X11</f>
        <v>32683</v>
      </c>
      <c r="Z11" s="75" t="s">
        <v>397</v>
      </c>
      <c r="AA11" s="58" t="s">
        <v>377</v>
      </c>
      <c r="AB11" s="57">
        <v>3</v>
      </c>
      <c r="AC11" s="59">
        <f>VLOOKUP(AA11,'Matríz de Carga'!$C:$D,2,0)*AB11</f>
        <v>8370</v>
      </c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77</v>
      </c>
      <c r="AJ11" s="57">
        <v>1</v>
      </c>
      <c r="AK11" s="46">
        <f>VLOOKUP(AI11,'Matríz de Carga'!$C:$D,2,0)*AJ11</f>
        <v>35420</v>
      </c>
    </row>
    <row r="12" spans="2:37">
      <c r="B12" s="47"/>
      <c r="C12" s="60"/>
      <c r="D12" s="57"/>
      <c r="E12" s="59"/>
      <c r="F12" s="75" t="s">
        <v>397</v>
      </c>
      <c r="G12" s="58" t="s">
        <v>377</v>
      </c>
      <c r="H12" s="57">
        <v>3</v>
      </c>
      <c r="I12" s="59">
        <f>VLOOKUP(G12,'Matríz de Carga'!$C:$D,2,0)*H12</f>
        <v>8370</v>
      </c>
      <c r="J12" s="47" t="s">
        <v>320</v>
      </c>
      <c r="K12" s="60" t="s">
        <v>322</v>
      </c>
      <c r="L12" s="57">
        <v>1</v>
      </c>
      <c r="M12" s="59">
        <f>VLOOKUP(K12,'Matríz de Carga'!$C:$D,2,0)*L12</f>
        <v>82203</v>
      </c>
      <c r="N12" s="75" t="s">
        <v>397</v>
      </c>
      <c r="O12" s="58" t="s">
        <v>377</v>
      </c>
      <c r="P12" s="57">
        <v>3</v>
      </c>
      <c r="Q12" s="59">
        <f>VLOOKUP(O12,'Matríz de Carga'!$C:$D,2,0)*P12</f>
        <v>8370</v>
      </c>
      <c r="R12" s="47"/>
      <c r="S12" s="60"/>
      <c r="T12" s="57"/>
      <c r="U12" s="59"/>
      <c r="V12" s="45" t="s">
        <v>24</v>
      </c>
      <c r="W12" s="69" t="s">
        <v>77</v>
      </c>
      <c r="X12" s="57">
        <v>1</v>
      </c>
      <c r="Y12" s="46">
        <f>VLOOKUP(W12,'Matríz de Carga'!$C:$D,2,0)*X12</f>
        <v>35420</v>
      </c>
      <c r="Z12" s="60"/>
      <c r="AA12" s="60"/>
      <c r="AB12" s="57"/>
      <c r="AC12" s="46"/>
      <c r="AD12" s="75" t="s">
        <v>397</v>
      </c>
      <c r="AE12" s="58" t="s">
        <v>377</v>
      </c>
      <c r="AF12" s="57">
        <v>3</v>
      </c>
      <c r="AG12" s="59">
        <f>VLOOKUP(AE12,'Matríz de Carga'!$C:$D,2,0)*AF12</f>
        <v>8370</v>
      </c>
      <c r="AH12" s="47" t="s">
        <v>320</v>
      </c>
      <c r="AI12" s="60" t="s">
        <v>322</v>
      </c>
      <c r="AJ12" s="57">
        <v>1</v>
      </c>
      <c r="AK12" s="46">
        <f>VLOOKUP(AI12,'Matríz de Carga'!$C:$D,2,0)*AJ12</f>
        <v>82203</v>
      </c>
    </row>
    <row r="13" spans="2:37">
      <c r="B13" s="47"/>
      <c r="C13" s="60"/>
      <c r="D13" s="57"/>
      <c r="E13" s="59"/>
      <c r="F13" s="45"/>
      <c r="G13" s="58"/>
      <c r="H13" s="57"/>
      <c r="I13" s="59"/>
      <c r="J13" s="75" t="s">
        <v>397</v>
      </c>
      <c r="K13" s="58" t="s">
        <v>377</v>
      </c>
      <c r="L13" s="57">
        <v>3</v>
      </c>
      <c r="M13" s="59">
        <f>VLOOKUP(K13,'Matríz de Carga'!$C:$D,2,0)*L13</f>
        <v>8370</v>
      </c>
      <c r="N13" s="45"/>
      <c r="O13" s="58"/>
      <c r="P13" s="57"/>
      <c r="Q13" s="59"/>
      <c r="R13" s="47"/>
      <c r="S13" s="60"/>
      <c r="T13" s="57"/>
      <c r="U13" s="59"/>
      <c r="V13" s="75" t="s">
        <v>308</v>
      </c>
      <c r="W13" s="82" t="s">
        <v>122</v>
      </c>
      <c r="X13" s="77">
        <v>4</v>
      </c>
      <c r="Y13" s="46">
        <f>VLOOKUP(W13,'Matríz de Carga'!$C:$D,2,0)*X13</f>
        <v>117308</v>
      </c>
      <c r="Z13" s="60"/>
      <c r="AA13" s="60"/>
      <c r="AB13" s="60"/>
      <c r="AC13" s="46"/>
      <c r="AD13" s="45"/>
      <c r="AE13" s="58"/>
      <c r="AF13" s="57"/>
      <c r="AG13" s="46"/>
      <c r="AH13" s="75" t="s">
        <v>397</v>
      </c>
      <c r="AI13" s="58" t="s">
        <v>377</v>
      </c>
      <c r="AJ13" s="57">
        <v>3</v>
      </c>
      <c r="AK13" s="46">
        <f>VLOOKUP(AI13,'Matríz de Carga'!$C:$D,2,0)*AJ13</f>
        <v>8370</v>
      </c>
    </row>
    <row r="14" spans="2:37">
      <c r="B14" s="47"/>
      <c r="C14" s="60"/>
      <c r="D14" s="57"/>
      <c r="E14" s="59"/>
      <c r="F14" s="45"/>
      <c r="G14" s="58"/>
      <c r="H14" s="57"/>
      <c r="I14" s="59"/>
      <c r="J14" s="47" t="s">
        <v>389</v>
      </c>
      <c r="K14" s="60" t="s">
        <v>379</v>
      </c>
      <c r="L14" s="57">
        <v>1</v>
      </c>
      <c r="M14" s="59">
        <f>VLOOKUP(K14,'Matríz de Carga'!$C:$D,2,0)*L14</f>
        <v>8436</v>
      </c>
      <c r="N14" s="45"/>
      <c r="O14" s="58"/>
      <c r="P14" s="57"/>
      <c r="Q14" s="59"/>
      <c r="R14" s="47"/>
      <c r="S14" s="60"/>
      <c r="T14" s="60"/>
      <c r="U14" s="59"/>
      <c r="V14" s="75" t="s">
        <v>297</v>
      </c>
      <c r="W14" s="69" t="s">
        <v>80</v>
      </c>
      <c r="X14" s="57">
        <v>1</v>
      </c>
      <c r="Y14" s="46">
        <f>VLOOKUP(W14,'Matríz de Carga'!$C:$D,2,0)*X14</f>
        <v>37157</v>
      </c>
      <c r="Z14" s="60"/>
      <c r="AA14" s="60"/>
      <c r="AB14" s="60"/>
      <c r="AC14" s="46"/>
      <c r="AD14" s="45"/>
      <c r="AE14" s="58"/>
      <c r="AF14" s="57"/>
      <c r="AG14" s="46"/>
      <c r="AH14" s="47" t="s">
        <v>389</v>
      </c>
      <c r="AI14" s="60" t="s">
        <v>379</v>
      </c>
      <c r="AJ14" s="57">
        <v>1</v>
      </c>
      <c r="AK14" s="46">
        <f>VLOOKUP(AI14,'Matríz de Carga'!$C:$D,2,0)*AJ14</f>
        <v>8436</v>
      </c>
    </row>
    <row r="15" spans="2:37">
      <c r="B15" s="47"/>
      <c r="C15" s="60"/>
      <c r="D15" s="57"/>
      <c r="E15" s="59"/>
      <c r="F15" s="45"/>
      <c r="G15" s="58"/>
      <c r="H15" s="58"/>
      <c r="I15" s="59"/>
      <c r="J15" s="47" t="s">
        <v>389</v>
      </c>
      <c r="K15" s="60" t="s">
        <v>329</v>
      </c>
      <c r="L15" s="57">
        <v>1</v>
      </c>
      <c r="M15" s="59">
        <f>VLOOKUP(K15,'Matríz de Carga'!$C:$D,2,0)*L15</f>
        <v>8676</v>
      </c>
      <c r="N15" s="45"/>
      <c r="O15" s="58"/>
      <c r="P15" s="58"/>
      <c r="Q15" s="59"/>
      <c r="R15" s="47"/>
      <c r="S15" s="60"/>
      <c r="T15" s="60"/>
      <c r="U15" s="59"/>
      <c r="V15" s="47" t="s">
        <v>320</v>
      </c>
      <c r="W15" s="60" t="s">
        <v>322</v>
      </c>
      <c r="X15" s="57">
        <v>1</v>
      </c>
      <c r="Y15" s="46">
        <f>VLOOKUP(W15,'Matríz de Carga'!$C:$D,2,0)*X15</f>
        <v>82203</v>
      </c>
      <c r="Z15" s="60"/>
      <c r="AA15" s="60"/>
      <c r="AB15" s="60"/>
      <c r="AC15" s="46"/>
      <c r="AD15" s="45"/>
      <c r="AE15" s="58"/>
      <c r="AF15" s="58"/>
      <c r="AG15" s="46"/>
      <c r="AH15" s="47" t="s">
        <v>389</v>
      </c>
      <c r="AI15" s="60" t="s">
        <v>329</v>
      </c>
      <c r="AJ15" s="57">
        <v>1</v>
      </c>
      <c r="AK15" s="46">
        <f>VLOOKUP(AI15,'Matríz de Carga'!$C:$D,2,0)*AJ15</f>
        <v>8676</v>
      </c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75" t="s">
        <v>397</v>
      </c>
      <c r="W16" s="58" t="s">
        <v>377</v>
      </c>
      <c r="X16" s="57">
        <v>3</v>
      </c>
      <c r="Y16" s="46">
        <f>VLOOKUP(W16,'Matríz de Carga'!$C:$D,2,0)*X16</f>
        <v>8370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7" t="s">
        <v>389</v>
      </c>
      <c r="W17" s="60" t="s">
        <v>379</v>
      </c>
      <c r="X17" s="57">
        <v>1</v>
      </c>
      <c r="Y17" s="46">
        <f>VLOOKUP(W17,'Matríz de Carga'!$C:$D,2,0)*X17</f>
        <v>8436</v>
      </c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7" t="s">
        <v>389</v>
      </c>
      <c r="W18" s="60" t="s">
        <v>329</v>
      </c>
      <c r="X18" s="57">
        <v>1</v>
      </c>
      <c r="Y18" s="46">
        <f>VLOOKUP(W18,'Matríz de Carga'!$C:$D,2,0)*X18</f>
        <v>8676</v>
      </c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445934.80000000005</v>
      </c>
      <c r="F21" s="190" t="s">
        <v>342</v>
      </c>
      <c r="G21" s="191"/>
      <c r="H21" s="191"/>
      <c r="I21" s="37">
        <f>SUM(I6:I20)</f>
        <v>515842.1</v>
      </c>
      <c r="J21" s="190" t="s">
        <v>342</v>
      </c>
      <c r="K21" s="191"/>
      <c r="L21" s="191"/>
      <c r="M21" s="37">
        <f>SUM(M6:M20)</f>
        <v>642710.30000000005</v>
      </c>
      <c r="N21" s="190" t="s">
        <v>342</v>
      </c>
      <c r="O21" s="191"/>
      <c r="P21" s="191"/>
      <c r="Q21" s="37">
        <f>SUM(Q6:Q20)</f>
        <v>515842.1</v>
      </c>
      <c r="R21" s="190" t="s">
        <v>342</v>
      </c>
      <c r="S21" s="191"/>
      <c r="T21" s="191"/>
      <c r="U21" s="37">
        <f>SUM(U6:U20)</f>
        <v>445934.80000000005</v>
      </c>
      <c r="V21" s="190" t="s">
        <v>342</v>
      </c>
      <c r="W21" s="191"/>
      <c r="X21" s="191"/>
      <c r="Y21" s="37">
        <f>SUM(Y6:Y20)</f>
        <v>941531.2</v>
      </c>
      <c r="Z21" s="190" t="s">
        <v>342</v>
      </c>
      <c r="AA21" s="191"/>
      <c r="AB21" s="191"/>
      <c r="AC21" s="37">
        <f>SUM(AC6:AC20)</f>
        <v>445934.80000000005</v>
      </c>
      <c r="AD21" s="190" t="s">
        <v>342</v>
      </c>
      <c r="AE21" s="191"/>
      <c r="AF21" s="191"/>
      <c r="AG21" s="37">
        <f>SUM(AG6:AG20)</f>
        <v>515842.1</v>
      </c>
      <c r="AH21" s="190" t="s">
        <v>342</v>
      </c>
      <c r="AI21" s="191"/>
      <c r="AJ21" s="191"/>
      <c r="AK21" s="65">
        <f>SUM(AK6:AK20)</f>
        <v>642710.30000000005</v>
      </c>
    </row>
    <row r="22" spans="2:37" ht="15.75" thickBot="1">
      <c r="B22" s="188" t="s">
        <v>343</v>
      </c>
      <c r="C22" s="189"/>
      <c r="D22" s="189"/>
      <c r="E22" s="28">
        <f>E21*1.19</f>
        <v>530662.41200000001</v>
      </c>
      <c r="F22" s="188" t="s">
        <v>343</v>
      </c>
      <c r="G22" s="189"/>
      <c r="H22" s="189"/>
      <c r="I22" s="28">
        <f>I21*1.19</f>
        <v>613852.09899999993</v>
      </c>
      <c r="J22" s="188" t="s">
        <v>343</v>
      </c>
      <c r="K22" s="189"/>
      <c r="L22" s="189"/>
      <c r="M22" s="28">
        <f>M21*1.19</f>
        <v>764825.25699999998</v>
      </c>
      <c r="N22" s="188" t="s">
        <v>343</v>
      </c>
      <c r="O22" s="189"/>
      <c r="P22" s="189"/>
      <c r="Q22" s="28">
        <f>Q21*1.19</f>
        <v>613852.09899999993</v>
      </c>
      <c r="R22" s="188" t="s">
        <v>343</v>
      </c>
      <c r="S22" s="189"/>
      <c r="T22" s="189"/>
      <c r="U22" s="28">
        <f>U21*1.19</f>
        <v>530662.41200000001</v>
      </c>
      <c r="V22" s="188" t="s">
        <v>343</v>
      </c>
      <c r="W22" s="189"/>
      <c r="X22" s="189"/>
      <c r="Y22" s="28">
        <f>Y21*1.19</f>
        <v>1120422.1279999998</v>
      </c>
      <c r="Z22" s="188" t="s">
        <v>343</v>
      </c>
      <c r="AA22" s="189"/>
      <c r="AB22" s="189"/>
      <c r="AC22" s="28">
        <f>AC21*1.19</f>
        <v>530662.41200000001</v>
      </c>
      <c r="AD22" s="188" t="s">
        <v>343</v>
      </c>
      <c r="AE22" s="189"/>
      <c r="AF22" s="189"/>
      <c r="AG22" s="28">
        <f>AG21*1.19</f>
        <v>613852.09899999993</v>
      </c>
      <c r="AH22" s="188" t="s">
        <v>343</v>
      </c>
      <c r="AI22" s="189"/>
      <c r="AJ22" s="189"/>
      <c r="AK22" s="29">
        <f>AK21*1.19</f>
        <v>764825.25699999998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J34"/>
  <sheetViews>
    <sheetView topLeftCell="A2" zoomScaleNormal="100" workbookViewId="0">
      <pane ySplit="4" topLeftCell="A27" activePane="bottomLeft" state="frozen"/>
      <selection activeCell="A2" sqref="A2"/>
      <selection pane="bottomLeft" activeCell="B29" sqref="B29"/>
    </sheetView>
  </sheetViews>
  <sheetFormatPr baseColWidth="10" defaultColWidth="11.42578125" defaultRowHeight="15"/>
  <cols>
    <col min="1" max="1" width="22.28515625" bestFit="1" customWidth="1"/>
    <col min="2" max="10" width="11" customWidth="1"/>
    <col min="11" max="11" width="6.28515625" customWidth="1"/>
    <col min="12" max="12" width="34.42578125" bestFit="1" customWidth="1"/>
    <col min="13" max="13" width="19.85546875" customWidth="1"/>
  </cols>
  <sheetData>
    <row r="1" spans="1:10" ht="15.75" hidden="1" thickBot="1">
      <c r="B1">
        <v>7</v>
      </c>
      <c r="D1">
        <v>16</v>
      </c>
      <c r="G1">
        <v>25</v>
      </c>
      <c r="J1">
        <v>34</v>
      </c>
    </row>
    <row r="2" spans="1:10" ht="16.5" thickTop="1" thickBot="1">
      <c r="A2" s="146" t="s">
        <v>403</v>
      </c>
      <c r="B2" s="146"/>
      <c r="C2" s="146"/>
      <c r="D2" s="146"/>
      <c r="E2" s="146"/>
      <c r="F2" s="146"/>
      <c r="G2" s="146"/>
      <c r="H2" s="146"/>
      <c r="I2" s="146"/>
      <c r="J2" s="85"/>
    </row>
    <row r="3" spans="1:10" ht="16.5" thickTop="1" thickBot="1"/>
    <row r="4" spans="1:10" ht="16.5" thickTop="1" thickBot="1">
      <c r="A4" s="147" t="s">
        <v>228</v>
      </c>
      <c r="B4" s="146" t="s">
        <v>229</v>
      </c>
      <c r="C4" s="146"/>
      <c r="D4" s="146"/>
      <c r="E4" s="146"/>
      <c r="F4" s="146"/>
      <c r="G4" s="146"/>
      <c r="H4" s="146"/>
      <c r="I4" s="146"/>
      <c r="J4" s="146"/>
    </row>
    <row r="5" spans="1:10" ht="16.5" thickTop="1" thickBot="1">
      <c r="A5" s="147"/>
      <c r="B5" s="67" t="s">
        <v>230</v>
      </c>
      <c r="C5" s="67" t="s">
        <v>231</v>
      </c>
      <c r="D5" s="67" t="s">
        <v>232</v>
      </c>
      <c r="E5" s="67" t="s">
        <v>233</v>
      </c>
      <c r="F5" s="67" t="s">
        <v>234</v>
      </c>
      <c r="G5" s="67" t="s">
        <v>219</v>
      </c>
      <c r="H5" s="67" t="s">
        <v>235</v>
      </c>
      <c r="I5" s="67" t="s">
        <v>236</v>
      </c>
      <c r="J5" s="67" t="s">
        <v>220</v>
      </c>
    </row>
    <row r="6" spans="1:10" ht="16.5" thickTop="1" thickBot="1">
      <c r="A6" s="66" t="s">
        <v>237</v>
      </c>
      <c r="B6" s="26">
        <f>'A1 30 TFSI'!E22</f>
        <v>460950.90299999993</v>
      </c>
      <c r="C6" s="26">
        <f>'A1 30 TFSI'!I22</f>
        <v>537030.34</v>
      </c>
      <c r="D6" s="26">
        <f>'A1 30 TFSI'!M22</f>
        <v>503748.30099999998</v>
      </c>
      <c r="E6" s="26">
        <f>'A1 30 TFSI'!Q22</f>
        <v>537030.34</v>
      </c>
      <c r="F6" s="26">
        <f>'A1 30 TFSI'!U22</f>
        <v>453840.65299999993</v>
      </c>
      <c r="G6" s="26">
        <f>'A1 30 TFSI'!Y22</f>
        <v>855111.27099999983</v>
      </c>
      <c r="H6" s="26">
        <f>'A1 30 TFSI'!AC22</f>
        <v>453840.65299999993</v>
      </c>
      <c r="I6" s="26">
        <f>'A1 30 TFSI'!AG22</f>
        <v>537030.34</v>
      </c>
      <c r="J6" s="26">
        <f>'A1 30 TFSI'!AK22</f>
        <v>503748.30099999998</v>
      </c>
    </row>
    <row r="7" spans="1:10" ht="16.5" thickTop="1" thickBot="1">
      <c r="A7" s="66" t="s">
        <v>238</v>
      </c>
      <c r="B7" s="26">
        <f>'A1 35 TFSI'!E22</f>
        <v>471234.88299999991</v>
      </c>
      <c r="C7" s="26">
        <f>'A1 35 TFSI'!I22</f>
        <v>547314.31999999995</v>
      </c>
      <c r="D7" s="26">
        <f>'A1 35 TFSI'!M22</f>
        <v>536476.87100000004</v>
      </c>
      <c r="E7" s="26">
        <f>'A1 35 TFSI'!Q22</f>
        <v>547314.31999999995</v>
      </c>
      <c r="F7" s="26">
        <f>'A1 35 TFSI'!U22</f>
        <v>464124.63299999991</v>
      </c>
      <c r="G7" s="26">
        <f>'A1 35 TFSI'!Y22</f>
        <v>869219.79200000002</v>
      </c>
      <c r="H7" s="26">
        <f>'A1 35 TFSI'!AC22</f>
        <v>464124.63299999991</v>
      </c>
      <c r="I7" s="26">
        <f>'A1 35 TFSI'!AG22</f>
        <v>547314.31999999995</v>
      </c>
      <c r="J7" s="26">
        <f>'A1 35 TFSI'!AK22</f>
        <v>536476.87100000004</v>
      </c>
    </row>
    <row r="8" spans="1:10" ht="16.5" thickTop="1" thickBot="1">
      <c r="A8" s="66" t="s">
        <v>239</v>
      </c>
      <c r="B8" s="26">
        <f>'A3 35 TFSI'!E22</f>
        <v>475429.75200000004</v>
      </c>
      <c r="C8" s="26">
        <f>'A3 35 TFSI'!I22</f>
        <v>558619.4389999999</v>
      </c>
      <c r="D8" s="26">
        <f>'A3 35 TFSI'!M22</f>
        <v>528718.071</v>
      </c>
      <c r="E8" s="26">
        <f>'A3 35 TFSI'!Q22</f>
        <v>558619.4389999999</v>
      </c>
      <c r="F8" s="26">
        <f>'A3 35 TFSI'!U22</f>
        <v>475429.75200000004</v>
      </c>
      <c r="G8" s="26">
        <f>'A3 35 TFSI'!Y22</f>
        <v>888297.87199999997</v>
      </c>
      <c r="H8" s="26">
        <f>'A3 35 TFSI'!AC22</f>
        <v>475429.75200000004</v>
      </c>
      <c r="I8" s="26">
        <f>'A3 35 TFSI'!AG22</f>
        <v>558619.4389999999</v>
      </c>
      <c r="J8" s="26">
        <f>'A3 35 TFSI'!AK22</f>
        <v>528718.071</v>
      </c>
    </row>
    <row r="9" spans="1:10" ht="16.5" thickTop="1" thickBot="1">
      <c r="A9" s="66" t="s">
        <v>240</v>
      </c>
      <c r="B9" s="26">
        <f>'A4 35 TFSI'!E22</f>
        <v>550869.80200000003</v>
      </c>
      <c r="C9" s="26">
        <f>'A4 35 TFSI'!I22</f>
        <v>634059.48899999994</v>
      </c>
      <c r="D9" s="26">
        <f>'A4 35 TFSI'!M22</f>
        <v>617275.49100000004</v>
      </c>
      <c r="E9" s="26">
        <f>'A4 35 TFSI'!Q22</f>
        <v>634059.48899999994</v>
      </c>
      <c r="F9" s="26">
        <f>'A4 35 TFSI'!U22</f>
        <v>550869.80200000003</v>
      </c>
      <c r="G9" s="26">
        <f>'A4 35 TFSI'!Y22</f>
        <v>1375407.2359999998</v>
      </c>
      <c r="H9" s="26">
        <f>'A4 35 TFSI'!AC22</f>
        <v>550869.80200000003</v>
      </c>
      <c r="I9" s="26">
        <f>'A4 35 TFSI'!AG22</f>
        <v>634059.48899999994</v>
      </c>
      <c r="J9" s="26">
        <f>'A4 35 TFSI'!AK22</f>
        <v>617275.49100000004</v>
      </c>
    </row>
    <row r="10" spans="1:10" ht="16.5" thickTop="1" thickBot="1">
      <c r="A10" s="66" t="s">
        <v>241</v>
      </c>
      <c r="B10" s="26">
        <f>'A5 Cabrio 40 TFSI'!E22</f>
        <v>580401.07999999996</v>
      </c>
      <c r="C10" s="26">
        <f>'A5 Cabrio 40 TFSI'!I22</f>
        <v>663590.76699999999</v>
      </c>
      <c r="D10" s="26">
        <f>'A5 Cabrio 40 TFSI'!M22</f>
        <v>646806.76899999997</v>
      </c>
      <c r="E10" s="26">
        <f>'A5 Cabrio 40 TFSI'!Q22</f>
        <v>663590.76699999999</v>
      </c>
      <c r="F10" s="26">
        <f>'A5 Cabrio 40 TFSI'!U22</f>
        <v>580401.07999999996</v>
      </c>
      <c r="G10" s="26">
        <f>'A5 Cabrio 40 TFSI'!Y22</f>
        <v>1360641.5970000001</v>
      </c>
      <c r="H10" s="26">
        <f>'A5 Cabrio 40 TFSI'!AC22</f>
        <v>580401.07999999996</v>
      </c>
      <c r="I10" s="26">
        <f>'A5 Cabrio 40 TFSI'!AG22</f>
        <v>663590.76699999999</v>
      </c>
      <c r="J10" s="26">
        <f>'A5 Cabrio 40 TFSI'!AK22</f>
        <v>646806.76899999997</v>
      </c>
    </row>
    <row r="11" spans="1:10" ht="16.5" thickTop="1" thickBot="1">
      <c r="A11" s="66" t="s">
        <v>242</v>
      </c>
      <c r="B11" s="26">
        <f>'A5 Coupe 40 TFSI'!E22</f>
        <v>550869.80200000003</v>
      </c>
      <c r="C11" s="26">
        <f>'A5 Coupe 40 TFSI'!I22</f>
        <v>634059.48899999994</v>
      </c>
      <c r="D11" s="26">
        <f>'A5 Coupe 40 TFSI'!M22</f>
        <v>617275.49100000004</v>
      </c>
      <c r="E11" s="26">
        <f>'A5 Coupe 40 TFSI'!Q22</f>
        <v>634059.48899999994</v>
      </c>
      <c r="F11" s="26">
        <f>'A5 Coupe 40 TFSI'!U22</f>
        <v>550869.80200000003</v>
      </c>
      <c r="G11" s="26">
        <f>'A5 Coupe 40 TFSI'!Y22</f>
        <v>1375407.2359999998</v>
      </c>
      <c r="H11" s="26">
        <f>'A5 Coupe 40 TFSI'!AC22</f>
        <v>550869.80200000003</v>
      </c>
      <c r="I11" s="26">
        <f>'A5 Coupe 40 TFSI'!AG22</f>
        <v>634059.48899999994</v>
      </c>
      <c r="J11" s="26">
        <f>'A5 Coupe 40 TFSI'!AK22</f>
        <v>617275.49100000004</v>
      </c>
    </row>
    <row r="12" spans="1:10" ht="16.5" thickTop="1" thickBot="1">
      <c r="A12" s="66" t="s">
        <v>243</v>
      </c>
      <c r="B12" s="26">
        <f>'A5 Sportback 40 TFSI'!E22</f>
        <v>550869.80200000003</v>
      </c>
      <c r="C12" s="26">
        <f>'A5 Sportback 40 TFSI'!I22</f>
        <v>634059.48899999994</v>
      </c>
      <c r="D12" s="26">
        <f>'A5 Sportback 40 TFSI'!M22</f>
        <v>617275.49100000004</v>
      </c>
      <c r="E12" s="26">
        <f>'A5 Sportback 40 TFSI'!Q22</f>
        <v>634059.48899999994</v>
      </c>
      <c r="F12" s="26">
        <f>'A5 Sportback 40 TFSI'!U22</f>
        <v>550869.80200000003</v>
      </c>
      <c r="G12" s="26">
        <f>'A5 Sportback 40 TFSI'!Y22</f>
        <v>1375407.2359999998</v>
      </c>
      <c r="H12" s="26">
        <f>'A5 Sportback 40 TFSI'!AC22</f>
        <v>550869.80200000003</v>
      </c>
      <c r="I12" s="26">
        <f>'A5 Sportback 40 TFSI'!AG22</f>
        <v>634059.48899999994</v>
      </c>
      <c r="J12" s="26">
        <f>'A5 Sportback 40 TFSI'!AK22</f>
        <v>617275.49100000004</v>
      </c>
    </row>
    <row r="13" spans="1:10" ht="16.5" thickTop="1" thickBot="1">
      <c r="A13" s="66" t="s">
        <v>244</v>
      </c>
      <c r="B13" s="26">
        <f>'A5 Coupe 45 TFSI'!E22</f>
        <v>550869.80200000003</v>
      </c>
      <c r="C13" s="26">
        <f>'A5 Coupe 45 TFSI'!I22</f>
        <v>634059.48899999994</v>
      </c>
      <c r="D13" s="26">
        <f>'A5 Coupe 45 TFSI'!M22</f>
        <v>617275.49100000004</v>
      </c>
      <c r="E13" s="26">
        <f>'A5 Coupe 45 TFSI'!Q22</f>
        <v>634059.48899999994</v>
      </c>
      <c r="F13" s="26">
        <f>'A5 Coupe 45 TFSI'!U22</f>
        <v>550869.80200000003</v>
      </c>
      <c r="G13" s="26">
        <f>'A5 Coupe 45 TFSI'!Y22</f>
        <v>1375407.2359999998</v>
      </c>
      <c r="H13" s="26">
        <f>'A5 Coupe 45 TFSI'!AC22</f>
        <v>550869.80200000003</v>
      </c>
      <c r="I13" s="26">
        <f>'A5 Coupe 45 TFSI'!AG22</f>
        <v>634059.48899999994</v>
      </c>
      <c r="J13" s="26">
        <f>'A5 Coupe 45 TFSI'!AK22</f>
        <v>617275.49100000004</v>
      </c>
    </row>
    <row r="14" spans="1:10" ht="16.5" customHeight="1" thickTop="1" thickBot="1">
      <c r="A14" s="66" t="s">
        <v>245</v>
      </c>
      <c r="B14" s="26">
        <f>'A5 Sportback 45 TFSI'!E22</f>
        <v>550869.80200000003</v>
      </c>
      <c r="C14" s="26">
        <f>'A5 Sportback 45 TFSI'!I22</f>
        <v>634059.48899999994</v>
      </c>
      <c r="D14" s="26">
        <f>'A5 Sportback 45 TFSI'!M22</f>
        <v>617275.49100000004</v>
      </c>
      <c r="E14" s="26">
        <f>'A5 Sportback 45 TFSI'!Q22</f>
        <v>634059.48899999994</v>
      </c>
      <c r="F14" s="26">
        <f>'A5 Sportback 45 TFSI'!U22</f>
        <v>550869.80200000003</v>
      </c>
      <c r="G14" s="26">
        <f>'A5 Sportback 45 TFSI'!Y22</f>
        <v>1375407.2359999998</v>
      </c>
      <c r="H14" s="26">
        <f>'A5 Sportback 45 TFSI'!AC22</f>
        <v>550869.80200000003</v>
      </c>
      <c r="I14" s="26">
        <f>'A5 Sportback 45 TFSI'!AG22</f>
        <v>634059.48899999994</v>
      </c>
      <c r="J14" s="26">
        <f>'A5 Sportback 45 TFSI'!AK22</f>
        <v>617275.49100000004</v>
      </c>
    </row>
    <row r="15" spans="1:10" ht="16.5" thickTop="1" thickBot="1">
      <c r="A15" s="66" t="s">
        <v>246</v>
      </c>
      <c r="B15" s="26">
        <f>'A6 40 TFSI'!E22</f>
        <v>565635.44099999999</v>
      </c>
      <c r="C15" s="26">
        <f>'A6 40 TFSI'!I22</f>
        <v>648825.12799999991</v>
      </c>
      <c r="D15" s="26">
        <f>'A6 40 TFSI'!M22</f>
        <v>658818.51</v>
      </c>
      <c r="E15" s="26">
        <f>'A6 40 TFSI'!Q22</f>
        <v>648825.12799999991</v>
      </c>
      <c r="F15" s="26">
        <f>'A6 40 TFSI'!U22</f>
        <v>565635.44099999999</v>
      </c>
      <c r="G15" s="26">
        <f>'A6 40 TFSI'!Y22</f>
        <v>1387418.977</v>
      </c>
      <c r="H15" s="26">
        <f>'A6 40 TFSI'!AC22</f>
        <v>565635.44099999999</v>
      </c>
      <c r="I15" s="26">
        <f>'A6 40 TFSI'!AG22</f>
        <v>648825.12799999991</v>
      </c>
      <c r="J15" s="26">
        <f>'A6 40 TFSI'!AK22</f>
        <v>658818.51</v>
      </c>
    </row>
    <row r="16" spans="1:10" ht="16.5" thickTop="1" thickBot="1">
      <c r="A16" s="66" t="s">
        <v>247</v>
      </c>
      <c r="B16" s="26">
        <f>'Q2 35 TFSI'!E22</f>
        <v>460664.1129999999</v>
      </c>
      <c r="C16" s="26">
        <f>'Q2 35 TFSI'!I22</f>
        <v>536743.54999999993</v>
      </c>
      <c r="D16" s="26">
        <f>'Q2 35 TFSI'!M22</f>
        <v>521607.821</v>
      </c>
      <c r="E16" s="26">
        <f>'Q2 35 TFSI'!Q22</f>
        <v>536743.54999999993</v>
      </c>
      <c r="F16" s="26">
        <f>'Q2 35 TFSI'!U22</f>
        <v>453553.8629999999</v>
      </c>
      <c r="G16" s="26">
        <f>'Q2 35 TFSI'!Y22</f>
        <v>866421.98299999989</v>
      </c>
      <c r="H16" s="26">
        <f>'Q2 35 TFSI'!AC22</f>
        <v>453553.8629999999</v>
      </c>
      <c r="I16" s="26">
        <f>'Q2 35 TFSI'!AG22</f>
        <v>536743.54999999993</v>
      </c>
      <c r="J16" s="26">
        <f>'Q2 35 TFSI'!AK22</f>
        <v>521607.821</v>
      </c>
    </row>
    <row r="17" spans="1:10" ht="16.5" thickTop="1" thickBot="1">
      <c r="A17" s="66" t="s">
        <v>248</v>
      </c>
      <c r="B17" s="26">
        <f>'Q3 35 TFSI'!E22</f>
        <v>475429.75200000004</v>
      </c>
      <c r="C17" s="26">
        <f>'Q3 35 TFSI'!I22</f>
        <v>558619.4389999999</v>
      </c>
      <c r="D17" s="26">
        <f>'Q3 35 TFSI'!M22</f>
        <v>543483.71</v>
      </c>
      <c r="E17" s="26">
        <f>'Q3 35 TFSI'!Q22</f>
        <v>558619.4389999999</v>
      </c>
      <c r="F17" s="26">
        <f>'Q3 35 TFSI'!U22</f>
        <v>475429.75200000004</v>
      </c>
      <c r="G17" s="26">
        <f>'Q3 35 TFSI'!Y22</f>
        <v>1420561.429</v>
      </c>
      <c r="H17" s="26">
        <f>'Q3 35 TFSI'!AC22</f>
        <v>475429.75200000004</v>
      </c>
      <c r="I17" s="26">
        <f>'Q3 35 TFSI'!AG22</f>
        <v>558619.4389999999</v>
      </c>
      <c r="J17" s="26">
        <f>'Q3 35 TFSI'!AK22</f>
        <v>543483.71</v>
      </c>
    </row>
    <row r="18" spans="1:10" ht="16.5" thickTop="1" thickBot="1">
      <c r="A18" s="66" t="s">
        <v>249</v>
      </c>
      <c r="B18" s="26">
        <f>'Q3 40 TFSI'!E24</f>
        <v>530662.41200000001</v>
      </c>
      <c r="C18" s="26">
        <f>'Q3 40 TFSI'!I24</f>
        <v>613852.09899999993</v>
      </c>
      <c r="D18" s="26">
        <f>'Q3 40 TFSI'!M24</f>
        <v>787235.45599999989</v>
      </c>
      <c r="E18" s="26">
        <f>'Q3 40 TFSI'!Q24</f>
        <v>613852.09899999993</v>
      </c>
      <c r="F18" s="26">
        <f>'Q3 40 TFSI'!U24</f>
        <v>530662.41200000001</v>
      </c>
      <c r="G18" s="26">
        <f>'Q3 40 TFSI'!Y24</f>
        <v>1523403.2520000001</v>
      </c>
      <c r="H18" s="26">
        <f>'Q3 40 TFSI'!AC24</f>
        <v>530662.41200000001</v>
      </c>
      <c r="I18" s="26">
        <f>'Q3 40 TFSI'!AG24</f>
        <v>613852.09899999993</v>
      </c>
      <c r="J18" s="26">
        <f>'Q3 40 TFSI'!AK24</f>
        <v>787235.45599999989</v>
      </c>
    </row>
    <row r="19" spans="1:10" ht="16.5" thickTop="1" thickBot="1">
      <c r="A19" s="66" t="s">
        <v>250</v>
      </c>
      <c r="B19" s="26">
        <f>'Q5 45 TFSI'!E22</f>
        <v>535398.4929999999</v>
      </c>
      <c r="C19" s="26">
        <f>'Q5 45 TFSI'!I22</f>
        <v>618588.17999999993</v>
      </c>
      <c r="D19" s="26">
        <f>'Q5 45 TFSI'!M22</f>
        <v>616569.821</v>
      </c>
      <c r="E19" s="26">
        <f>'Q5 45 TFSI'!Q22</f>
        <v>618588.17999999993</v>
      </c>
      <c r="F19" s="26">
        <f>'Q5 45 TFSI'!U22</f>
        <v>535398.4929999999</v>
      </c>
      <c r="G19" s="26">
        <f>'Q5 45 TFSI'!Y22</f>
        <v>2052484.1540000001</v>
      </c>
      <c r="H19" s="26">
        <f>'Q5 45 TFSI'!AC22</f>
        <v>535398.4929999999</v>
      </c>
      <c r="I19" s="26">
        <f>'Q5 45 TFSI'!AG22</f>
        <v>618588.17999999993</v>
      </c>
      <c r="J19" s="26">
        <f>'Q5 45 TFSI'!AK22</f>
        <v>616569.821</v>
      </c>
    </row>
    <row r="20" spans="1:10" ht="16.5" thickTop="1" thickBot="1">
      <c r="A20" s="66" t="s">
        <v>251</v>
      </c>
      <c r="B20" s="26">
        <f>'Q7 45 TFSI'!E22</f>
        <v>556577.16099999996</v>
      </c>
      <c r="C20" s="26">
        <f>'Q7 45 TFSI'!I22</f>
        <v>669298.12599999981</v>
      </c>
      <c r="D20" s="26">
        <f>'Q7 45 TFSI'!M22</f>
        <v>661895.96899999992</v>
      </c>
      <c r="E20" s="26">
        <f>'Q7 45 TFSI'!Q22</f>
        <v>669298.12599999981</v>
      </c>
      <c r="F20" s="26">
        <f>'Q7 45 TFSI'!U22</f>
        <v>556577.16099999996</v>
      </c>
      <c r="G20" s="26">
        <f>'Q7 45 TFSI'!Y22</f>
        <v>1053021.7179999999</v>
      </c>
      <c r="H20" s="26">
        <f>'Q7 45 TFSI'!AC22</f>
        <v>556577.16099999996</v>
      </c>
      <c r="I20" s="26">
        <f>'Q7 45 TFSI'!AG22</f>
        <v>669298.12599999981</v>
      </c>
      <c r="J20" s="26">
        <f>'Q7 45 TFSI'!AK22</f>
        <v>661895.96899999992</v>
      </c>
    </row>
    <row r="21" spans="1:10" ht="16.5" thickTop="1" thickBot="1">
      <c r="A21" s="66" t="s">
        <v>252</v>
      </c>
      <c r="B21" s="26">
        <f>'Q7 55 TFSI'!E22</f>
        <v>628039.15999999992</v>
      </c>
      <c r="C21" s="26">
        <f>'Q7 55 TFSI'!I22</f>
        <v>740760.125</v>
      </c>
      <c r="D21" s="26">
        <f>'Q7 55 TFSI'!M22</f>
        <v>738771.27799999993</v>
      </c>
      <c r="E21" s="26">
        <f>'Q7 55 TFSI'!Q22</f>
        <v>740760.125</v>
      </c>
      <c r="F21" s="26">
        <f>'Q7 55 TFSI'!U22</f>
        <v>628039.15999999992</v>
      </c>
      <c r="G21" s="26">
        <f>'Q7 55 TFSI'!Y22</f>
        <v>1380730.2249999999</v>
      </c>
      <c r="H21" s="26">
        <f>'Q7 55 TFSI'!AC22</f>
        <v>628039.15999999992</v>
      </c>
      <c r="I21" s="26">
        <f>'Q7 55 TFSI'!AG22</f>
        <v>740760.125</v>
      </c>
      <c r="J21" s="26">
        <f>'Q7 55 TFSI'!AK22</f>
        <v>738771.27799999993</v>
      </c>
    </row>
    <row r="22" spans="1:10" ht="16.5" thickTop="1" thickBot="1">
      <c r="A22" s="66" t="s">
        <v>253</v>
      </c>
      <c r="B22" s="26">
        <f>'Q8 45 TDI'!E22</f>
        <v>557343.52099999995</v>
      </c>
      <c r="C22" s="26">
        <f>'Q8 45 TDI'!I22</f>
        <v>640533.20799999987</v>
      </c>
      <c r="D22" s="26">
        <f>'Q8 45 TDI'!M22</f>
        <v>896771.26699999999</v>
      </c>
      <c r="E22" s="26">
        <f>'Q8 45 TDI'!Q22</f>
        <v>640533.20799999987</v>
      </c>
      <c r="F22" s="26">
        <f>'Q8 45 TDI'!U22</f>
        <v>557343.52099999995</v>
      </c>
      <c r="G22" s="26">
        <f>'Q8 45 TDI'!Y22</f>
        <v>1108629.942</v>
      </c>
      <c r="H22" s="26">
        <f>'Q8 45 TDI'!AC22</f>
        <v>557343.52099999995</v>
      </c>
      <c r="I22" s="26">
        <f>'Q8 45 TDI'!AG22</f>
        <v>640533.20799999987</v>
      </c>
      <c r="J22" s="26">
        <f>'Q8 45 TDI'!AK22</f>
        <v>896771.26699999999</v>
      </c>
    </row>
    <row r="23" spans="1:10" ht="16.5" thickTop="1" thickBot="1">
      <c r="A23" s="66" t="s">
        <v>254</v>
      </c>
      <c r="B23" s="26">
        <f>'Q8 55 TFSI'!E22</f>
        <v>613273.52099999995</v>
      </c>
      <c r="C23" s="26">
        <f>'Q8 55 TFSI'!I22</f>
        <v>696463.20799999987</v>
      </c>
      <c r="D23" s="26">
        <f>'Q8 55 TFSI'!M22</f>
        <v>709240</v>
      </c>
      <c r="E23" s="26">
        <f>'Q8 55 TFSI'!Q22</f>
        <v>696463.20799999987</v>
      </c>
      <c r="F23" s="26">
        <f>'Q8 55 TFSI'!U22</f>
        <v>613273.52099999995</v>
      </c>
      <c r="G23" s="26">
        <f>'Q8 55 TFSI'!Y22</f>
        <v>1351198.9469999999</v>
      </c>
      <c r="H23" s="26">
        <f>'Q8 55 TFSI'!AC22</f>
        <v>613273.52099999995</v>
      </c>
      <c r="I23" s="26">
        <f>'Q8 55 TFSI'!AG22</f>
        <v>696463.20799999987</v>
      </c>
      <c r="J23" s="26">
        <f>'Q8 55 TFSI'!AK22</f>
        <v>709240</v>
      </c>
    </row>
    <row r="24" spans="1:10" ht="16.5" thickTop="1" thickBot="1">
      <c r="A24" s="66" t="s">
        <v>255</v>
      </c>
      <c r="B24" s="26">
        <f>'RS 3'!E24</f>
        <v>533090.01199999999</v>
      </c>
      <c r="C24" s="26">
        <f>'RS 3'!I24</f>
        <v>616279.69899999991</v>
      </c>
      <c r="D24" s="26">
        <f>'RS 3'!M24</f>
        <v>885522.67299999995</v>
      </c>
      <c r="E24" s="26">
        <f>'RS 3'!Q24</f>
        <v>616279.69899999991</v>
      </c>
      <c r="F24" s="26">
        <f>'RS 3'!U24</f>
        <v>533090.01199999999</v>
      </c>
      <c r="G24" s="26">
        <f>'RS 3'!Y24</f>
        <v>1793763.7549999999</v>
      </c>
      <c r="H24" s="26">
        <f>'RS 3'!AC24</f>
        <v>533090.01199999999</v>
      </c>
      <c r="I24" s="26">
        <f>'RS 3'!AG24</f>
        <v>616279.69899999991</v>
      </c>
      <c r="J24" s="26">
        <f>'RS 3'!AK24</f>
        <v>885522.67299999995</v>
      </c>
    </row>
    <row r="25" spans="1:10" ht="16.5" thickTop="1" thickBot="1">
      <c r="A25" s="66" t="s">
        <v>256</v>
      </c>
      <c r="B25" s="26">
        <f>'RS 5'!E22</f>
        <v>585332.20200000005</v>
      </c>
      <c r="C25" s="26">
        <f>'RS 5'!I22</f>
        <v>668521.88899999997</v>
      </c>
      <c r="D25" s="26">
        <f>'RS 5'!M22</f>
        <v>660617.67099999997</v>
      </c>
      <c r="E25" s="26">
        <f>'RS 5'!Q22</f>
        <v>668521.88899999997</v>
      </c>
      <c r="F25" s="26">
        <f>'RS 5'!U22</f>
        <v>585332.20200000005</v>
      </c>
      <c r="G25" s="26">
        <f>'RS 5'!Y22</f>
        <v>1272617.297</v>
      </c>
      <c r="H25" s="26">
        <f>'RS 5'!AC22</f>
        <v>585332.20200000005</v>
      </c>
      <c r="I25" s="26">
        <f>'RS 5'!AG22</f>
        <v>668521.88899999997</v>
      </c>
      <c r="J25" s="26">
        <f>'RS 5'!AK22</f>
        <v>660617.67099999997</v>
      </c>
    </row>
    <row r="26" spans="1:10" ht="16.5" thickTop="1" thickBot="1">
      <c r="A26" s="66" t="s">
        <v>257</v>
      </c>
      <c r="B26" s="26">
        <f>'RS Q3'!E26</f>
        <v>540658.41200000001</v>
      </c>
      <c r="C26" s="26">
        <f>'RS Q3'!I26</f>
        <v>623848.09899999993</v>
      </c>
      <c r="D26" s="26">
        <f>'RS Q3'!M26</f>
        <v>930859.29299999995</v>
      </c>
      <c r="E26" s="26">
        <f>'RS Q3'!Q26</f>
        <v>623848.09899999993</v>
      </c>
      <c r="F26" s="26">
        <f>'RS Q3'!U26</f>
        <v>540658.41200000001</v>
      </c>
      <c r="G26" s="26">
        <f>'RS Q3'!Y26</f>
        <v>1797802.615</v>
      </c>
      <c r="H26" s="26">
        <f>'RS Q3'!AC26</f>
        <v>540658.41200000001</v>
      </c>
      <c r="I26" s="26">
        <f>'RS Q3'!AG26</f>
        <v>623848.09899999993</v>
      </c>
      <c r="J26" s="26">
        <f>'RS Q3'!AK26</f>
        <v>930859.29299999995</v>
      </c>
    </row>
    <row r="27" spans="1:10" ht="16.5" thickTop="1" thickBot="1">
      <c r="A27" s="66" t="s">
        <v>258</v>
      </c>
      <c r="B27" s="26">
        <f>'RS Q8'!E22</f>
        <v>1023426.2989999999</v>
      </c>
      <c r="C27" s="26">
        <f>'RS Q8'!I22</f>
        <v>1106615.9859999998</v>
      </c>
      <c r="D27" s="26">
        <f>'RS Q8'!M22</f>
        <v>1119392.7779999999</v>
      </c>
      <c r="E27" s="26">
        <f>'RS Q8'!Q22</f>
        <v>1106615.9859999998</v>
      </c>
      <c r="F27" s="26">
        <f>'RS Q8'!U22</f>
        <v>1023426.2989999999</v>
      </c>
      <c r="G27" s="26">
        <f>'RS Q8'!Y22</f>
        <v>2007537.0209999997</v>
      </c>
      <c r="H27" s="26">
        <f>'RS Q8'!AC22</f>
        <v>1023426.2989999999</v>
      </c>
      <c r="I27" s="26">
        <f>'RS Q8'!AG22</f>
        <v>1106615.9859999998</v>
      </c>
      <c r="J27" s="26">
        <f>'RS Q8'!AK22</f>
        <v>1574663.8109999998</v>
      </c>
    </row>
    <row r="28" spans="1:10" ht="16.5" thickTop="1" thickBot="1">
      <c r="A28" s="66" t="s">
        <v>259</v>
      </c>
      <c r="B28" s="26">
        <f>'S5'!E22</f>
        <v>588223.902</v>
      </c>
      <c r="C28" s="26">
        <f>'S5'!I22</f>
        <v>671413.58899999992</v>
      </c>
      <c r="D28" s="26">
        <f>'S5'!M22</f>
        <v>654273.78099999996</v>
      </c>
      <c r="E28" s="26">
        <f>'S5'!Q22</f>
        <v>671413.58899999992</v>
      </c>
      <c r="F28" s="26">
        <f>'S5'!U22</f>
        <v>588223.902</v>
      </c>
      <c r="G28" s="26">
        <f>'S5'!Y22</f>
        <v>1349042.0719999999</v>
      </c>
      <c r="H28" s="26">
        <f>'S5'!AC22</f>
        <v>588223.902</v>
      </c>
      <c r="I28" s="26">
        <f>'S5'!AG22</f>
        <v>671413.58899999992</v>
      </c>
      <c r="J28" s="26">
        <f>'S5'!AK22</f>
        <v>654273.78099999996</v>
      </c>
    </row>
    <row r="29" spans="1:10" ht="16.5" thickTop="1" thickBot="1">
      <c r="A29" s="66" t="s">
        <v>260</v>
      </c>
      <c r="B29" s="26">
        <f>TTS!E24</f>
        <v>496054.71299999993</v>
      </c>
      <c r="C29" s="26">
        <f>TTS!I24</f>
        <v>579244.4</v>
      </c>
      <c r="D29" s="26">
        <f>TTS!M24</f>
        <v>752627.75699999998</v>
      </c>
      <c r="E29" s="26">
        <f>TTS!Q24</f>
        <v>579244.4</v>
      </c>
      <c r="F29" s="26">
        <f>TTS!U24</f>
        <v>496054.71299999993</v>
      </c>
      <c r="G29" s="26">
        <f>TTS!Y24</f>
        <v>1557891.9509999999</v>
      </c>
      <c r="H29" s="26">
        <f>TTS!AC24</f>
        <v>496054.71299999993</v>
      </c>
      <c r="I29" s="26">
        <f>TTS!AG24</f>
        <v>579244.4</v>
      </c>
      <c r="J29" s="26">
        <f>TTS!AK24</f>
        <v>752627.75699999998</v>
      </c>
    </row>
    <row r="30" spans="1:10" ht="16.5" thickTop="1" thickBot="1">
      <c r="A30" s="66" t="s">
        <v>261</v>
      </c>
      <c r="B30" s="26">
        <f>'S3'!E22</f>
        <v>530662.41200000001</v>
      </c>
      <c r="C30" s="26">
        <f>'S3'!I22</f>
        <v>613852.09899999993</v>
      </c>
      <c r="D30" s="26">
        <f>'S3'!M22</f>
        <v>764825.25699999998</v>
      </c>
      <c r="E30" s="26">
        <f>'S3'!Q22</f>
        <v>613852.09899999993</v>
      </c>
      <c r="F30" s="26">
        <f>'S3'!U22</f>
        <v>530662.41200000001</v>
      </c>
      <c r="G30" s="26">
        <f>'S3'!Y22</f>
        <v>1120422.1279999998</v>
      </c>
      <c r="H30" s="26">
        <f>'S3'!AC22</f>
        <v>530662.41200000001</v>
      </c>
      <c r="I30" s="26">
        <f>'S3'!AG22</f>
        <v>613852.09899999993</v>
      </c>
      <c r="J30" s="26">
        <f>'S3'!AK22</f>
        <v>764825.25699999998</v>
      </c>
    </row>
    <row r="31" spans="1:10" ht="16.5" thickTop="1" thickBot="1">
      <c r="A31" s="66" t="s">
        <v>262</v>
      </c>
      <c r="B31" s="26">
        <f>'SQ5'!E22</f>
        <v>581708.53299999994</v>
      </c>
      <c r="C31" s="26">
        <f>'SQ5'!I22</f>
        <v>656647.94999999995</v>
      </c>
      <c r="D31" s="26">
        <f>'SQ5'!M22</f>
        <v>654273.78099999996</v>
      </c>
      <c r="E31" s="26">
        <f>'SQ5'!Q22</f>
        <v>656647.94999999995</v>
      </c>
      <c r="F31" s="26">
        <f>'SQ5'!U22</f>
        <v>573458.26299999992</v>
      </c>
      <c r="G31" s="26">
        <f>'SQ5'!Y22</f>
        <v>1340707.3119999999</v>
      </c>
      <c r="H31" s="26">
        <f>'SQ5'!AC22</f>
        <v>573458.26299999992</v>
      </c>
      <c r="I31" s="26">
        <f>'SQ5'!AG22</f>
        <v>656647.94999999995</v>
      </c>
      <c r="J31" s="26">
        <f>'SQ5'!AK22</f>
        <v>654273.78099999996</v>
      </c>
    </row>
    <row r="32" spans="1:10" ht="16.5" thickTop="1" thickBot="1"/>
    <row r="33" spans="1:10" ht="16.5" thickTop="1" thickBot="1">
      <c r="A33" s="66" t="s">
        <v>402</v>
      </c>
      <c r="B33" s="26">
        <f>+'S4'!E22</f>
        <v>598724.46200000006</v>
      </c>
      <c r="C33" s="26">
        <f>+'S4'!I22</f>
        <v>692714.58899999992</v>
      </c>
      <c r="D33" s="26">
        <f>+'S4'!M22</f>
        <v>656524.071</v>
      </c>
      <c r="E33" s="26">
        <f>+'S4'!Q22</f>
        <v>692714.58899999992</v>
      </c>
      <c r="F33" s="26">
        <f>+'S4'!U22</f>
        <v>590474.19200000004</v>
      </c>
      <c r="G33" s="26">
        <f>+'S4'!Y22</f>
        <v>1370343.0719999999</v>
      </c>
      <c r="H33" s="26">
        <f>+'S4'!AC22</f>
        <v>590474.19200000004</v>
      </c>
      <c r="I33" s="26">
        <f>+'S4'!AG22</f>
        <v>692714.58899999992</v>
      </c>
      <c r="J33" s="26">
        <f>+'S4'!AK22</f>
        <v>656524.071</v>
      </c>
    </row>
    <row r="34" spans="1:10" ht="15.75" thickTop="1"/>
  </sheetData>
  <sheetProtection selectLockedCells="1"/>
  <mergeCells count="3">
    <mergeCell ref="B4:J4"/>
    <mergeCell ref="A4:A5"/>
    <mergeCell ref="A2:I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EBD0-A610-45CA-817B-C16F0222323B}">
  <dimension ref="B1:AK22"/>
  <sheetViews>
    <sheetView showGridLines="0" zoomScale="80" zoomScaleNormal="80" workbookViewId="0">
      <selection activeCell="AC26" sqref="A26:AC26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373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1.7</v>
      </c>
      <c r="E6" s="55">
        <f>D6*'Matríz de Carga'!J5</f>
        <v>210937.69999999998</v>
      </c>
      <c r="F6" s="40" t="s">
        <v>339</v>
      </c>
      <c r="G6" s="41"/>
      <c r="H6" s="56">
        <v>2</v>
      </c>
      <c r="I6" s="55">
        <f>H6*'Matríz de Carga'!J5</f>
        <v>248162</v>
      </c>
      <c r="J6" s="33" t="s">
        <v>339</v>
      </c>
      <c r="K6" s="50"/>
      <c r="L6" s="56">
        <v>1.9</v>
      </c>
      <c r="M6" s="51">
        <f>L6*'Matríz de Carga'!J5</f>
        <v>235753.9</v>
      </c>
      <c r="N6" s="40" t="s">
        <v>339</v>
      </c>
      <c r="O6" s="41"/>
      <c r="P6" s="56">
        <v>2</v>
      </c>
      <c r="Q6" s="55">
        <f>P6*'Matríz de Carga'!J5</f>
        <v>248162</v>
      </c>
      <c r="R6" s="40" t="s">
        <v>339</v>
      </c>
      <c r="S6" s="41"/>
      <c r="T6" s="56">
        <v>1.7</v>
      </c>
      <c r="U6" s="55">
        <f>T6*'Matríz de Carga'!J5</f>
        <v>210937.69999999998</v>
      </c>
      <c r="V6" s="33" t="s">
        <v>339</v>
      </c>
      <c r="W6" s="50"/>
      <c r="X6" s="56">
        <v>3.8</v>
      </c>
      <c r="Y6" s="51">
        <f>X6*'Matríz de Carga'!J5</f>
        <v>471507.8</v>
      </c>
      <c r="Z6" s="40" t="s">
        <v>339</v>
      </c>
      <c r="AA6" s="41"/>
      <c r="AB6" s="56">
        <v>1.7</v>
      </c>
      <c r="AC6" s="31">
        <f>AB6*'Matríz de Carga'!J5</f>
        <v>210937.69999999998</v>
      </c>
      <c r="AD6" s="40" t="s">
        <v>339</v>
      </c>
      <c r="AE6" s="41"/>
      <c r="AF6" s="56">
        <v>2</v>
      </c>
      <c r="AG6" s="55">
        <f>AF6*'Matríz de Carga'!J5</f>
        <v>248162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341</v>
      </c>
      <c r="D7" s="57">
        <v>7.5</v>
      </c>
      <c r="E7" s="59">
        <f>D7*'Matríz de Carga'!J9</f>
        <v>129630</v>
      </c>
      <c r="F7" s="47" t="s">
        <v>340</v>
      </c>
      <c r="G7" s="60" t="s">
        <v>341</v>
      </c>
      <c r="H7" s="57">
        <f>+D7</f>
        <v>7.5</v>
      </c>
      <c r="I7" s="59">
        <f>E7</f>
        <v>129630</v>
      </c>
      <c r="J7" s="47" t="s">
        <v>340</v>
      </c>
      <c r="K7" s="60" t="s">
        <v>341</v>
      </c>
      <c r="L7" s="57">
        <f>+H7</f>
        <v>7.5</v>
      </c>
      <c r="M7" s="59">
        <f>I7</f>
        <v>129630</v>
      </c>
      <c r="N7" s="47" t="s">
        <v>340</v>
      </c>
      <c r="O7" s="60" t="s">
        <v>341</v>
      </c>
      <c r="P7" s="57">
        <f>+L7</f>
        <v>7.5</v>
      </c>
      <c r="Q7" s="59">
        <f>M7</f>
        <v>129630</v>
      </c>
      <c r="R7" s="47" t="s">
        <v>340</v>
      </c>
      <c r="S7" s="60" t="s">
        <v>341</v>
      </c>
      <c r="T7" s="57">
        <f>+P7</f>
        <v>7.5</v>
      </c>
      <c r="U7" s="59">
        <f>Q7</f>
        <v>129630</v>
      </c>
      <c r="V7" s="47" t="s">
        <v>340</v>
      </c>
      <c r="W7" s="60" t="s">
        <v>341</v>
      </c>
      <c r="X7" s="57">
        <f>+T7</f>
        <v>7.5</v>
      </c>
      <c r="Y7" s="59">
        <f>U7</f>
        <v>129630</v>
      </c>
      <c r="Z7" s="47" t="s">
        <v>340</v>
      </c>
      <c r="AA7" s="60" t="s">
        <v>341</v>
      </c>
      <c r="AB7" s="57">
        <f>+X7</f>
        <v>7.5</v>
      </c>
      <c r="AC7" s="46">
        <f>Y7</f>
        <v>129630</v>
      </c>
      <c r="AD7" s="47" t="s">
        <v>340</v>
      </c>
      <c r="AE7" s="60" t="s">
        <v>341</v>
      </c>
      <c r="AF7" s="57">
        <f>+AB7</f>
        <v>7.5</v>
      </c>
      <c r="AG7" s="59">
        <f>AC7</f>
        <v>129630</v>
      </c>
      <c r="AH7" s="47" t="s">
        <v>340</v>
      </c>
      <c r="AI7" s="60" t="s">
        <v>341</v>
      </c>
      <c r="AJ7" s="57">
        <f>+AF7</f>
        <v>7.5</v>
      </c>
      <c r="AK7" s="46">
        <f>AG7</f>
        <v>129630</v>
      </c>
    </row>
    <row r="8" spans="2:37">
      <c r="B8" s="47" t="s">
        <v>160</v>
      </c>
      <c r="C8" s="68" t="s">
        <v>276</v>
      </c>
      <c r="D8" s="57">
        <v>1</v>
      </c>
      <c r="E8" s="59">
        <f>VLOOKUP(C8,'Matríz de Carga'!$C:$D,2,0)*D8</f>
        <v>25925</v>
      </c>
      <c r="F8" s="47" t="s">
        <v>160</v>
      </c>
      <c r="G8" s="68" t="s">
        <v>276</v>
      </c>
      <c r="H8" s="57">
        <v>1</v>
      </c>
      <c r="I8" s="59">
        <f>VLOOKUP(G8,'Matríz de Carga'!$C:$D,2,0)*H8</f>
        <v>25925</v>
      </c>
      <c r="J8" s="47" t="s">
        <v>160</v>
      </c>
      <c r="K8" s="68" t="s">
        <v>276</v>
      </c>
      <c r="L8" s="57">
        <v>1</v>
      </c>
      <c r="M8" s="59">
        <f>VLOOKUP(K8,'Matríz de Carga'!$C:$D,2,0)*L8</f>
        <v>25925</v>
      </c>
      <c r="N8" s="47" t="s">
        <v>160</v>
      </c>
      <c r="O8" s="68" t="s">
        <v>276</v>
      </c>
      <c r="P8" s="57">
        <v>1</v>
      </c>
      <c r="Q8" s="59">
        <f>VLOOKUP(O8,'Matríz de Carga'!$C:$D,2,0)*P8</f>
        <v>25925</v>
      </c>
      <c r="R8" s="47" t="s">
        <v>160</v>
      </c>
      <c r="S8" s="68" t="s">
        <v>276</v>
      </c>
      <c r="T8" s="57">
        <v>1</v>
      </c>
      <c r="U8" s="59">
        <f>VLOOKUP(S8,'Matríz de Carga'!$C:$D,2,0)*T8</f>
        <v>25925</v>
      </c>
      <c r="V8" s="47" t="s">
        <v>160</v>
      </c>
      <c r="W8" s="68" t="s">
        <v>276</v>
      </c>
      <c r="X8" s="57">
        <v>1</v>
      </c>
      <c r="Y8" s="59">
        <f>VLOOKUP(W8,'Matríz de Carga'!$C:$D,2,0)*X8</f>
        <v>25925</v>
      </c>
      <c r="Z8" s="47" t="s">
        <v>160</v>
      </c>
      <c r="AA8" s="68" t="s">
        <v>276</v>
      </c>
      <c r="AB8" s="57">
        <v>1</v>
      </c>
      <c r="AC8" s="46">
        <f>VLOOKUP(AA8,'Matríz de Carga'!$C:$D,2,0)*AB8</f>
        <v>25925</v>
      </c>
      <c r="AD8" s="47" t="s">
        <v>160</v>
      </c>
      <c r="AE8" s="68" t="s">
        <v>276</v>
      </c>
      <c r="AF8" s="57">
        <v>1</v>
      </c>
      <c r="AG8" s="59">
        <f>VLOOKUP(AE8,'Matríz de Carga'!$C:$D,2,0)*AF8</f>
        <v>25925</v>
      </c>
      <c r="AH8" s="47" t="s">
        <v>160</v>
      </c>
      <c r="AI8" s="68" t="s">
        <v>276</v>
      </c>
      <c r="AJ8" s="57">
        <v>1</v>
      </c>
      <c r="AK8" s="46">
        <f>VLOOKUP(AI8,'Matríz de Carga'!$C:$D,2,0)*AJ8</f>
        <v>25925</v>
      </c>
    </row>
    <row r="9" spans="2:37">
      <c r="B9" s="47" t="s">
        <v>273</v>
      </c>
      <c r="C9" s="68" t="s">
        <v>285</v>
      </c>
      <c r="D9" s="57">
        <v>1</v>
      </c>
      <c r="E9" s="59">
        <f>VLOOKUP(C9,'Matríz de Carga'!$C:$D,2,0)*D9</f>
        <v>1892</v>
      </c>
      <c r="F9" s="47" t="s">
        <v>273</v>
      </c>
      <c r="G9" s="68" t="s">
        <v>285</v>
      </c>
      <c r="H9" s="57">
        <v>1</v>
      </c>
      <c r="I9" s="59">
        <f>VLOOKUP(G9,'Matríz de Carga'!$C:$D,2,0)*H9</f>
        <v>1892</v>
      </c>
      <c r="J9" s="47" t="s">
        <v>273</v>
      </c>
      <c r="K9" s="68" t="s">
        <v>285</v>
      </c>
      <c r="L9" s="57">
        <v>1</v>
      </c>
      <c r="M9" s="59">
        <f>VLOOKUP(K9,'Matríz de Carga'!$C:$D,2,0)*L9</f>
        <v>1892</v>
      </c>
      <c r="N9" s="47" t="s">
        <v>273</v>
      </c>
      <c r="O9" s="68" t="s">
        <v>285</v>
      </c>
      <c r="P9" s="57">
        <v>1</v>
      </c>
      <c r="Q9" s="59">
        <f>VLOOKUP(O9,'Matríz de Carga'!$C:$D,2,0)*P9</f>
        <v>1892</v>
      </c>
      <c r="R9" s="47" t="s">
        <v>273</v>
      </c>
      <c r="S9" s="68" t="s">
        <v>285</v>
      </c>
      <c r="T9" s="57">
        <v>1</v>
      </c>
      <c r="U9" s="59">
        <f>VLOOKUP(S9,'Matríz de Carga'!$C:$D,2,0)*T9</f>
        <v>1892</v>
      </c>
      <c r="V9" s="47" t="s">
        <v>273</v>
      </c>
      <c r="W9" s="68" t="s">
        <v>285</v>
      </c>
      <c r="X9" s="57">
        <v>1</v>
      </c>
      <c r="Y9" s="59">
        <f>VLOOKUP(W9,'Matríz de Carga'!$C:$D,2,0)*X9</f>
        <v>1892</v>
      </c>
      <c r="Z9" s="47" t="s">
        <v>273</v>
      </c>
      <c r="AA9" s="68" t="s">
        <v>285</v>
      </c>
      <c r="AB9" s="57">
        <v>1</v>
      </c>
      <c r="AC9" s="46">
        <f>VLOOKUP(AA9,'Matríz de Carga'!$C:$D,2,0)*AB9</f>
        <v>1892</v>
      </c>
      <c r="AD9" s="47" t="s">
        <v>273</v>
      </c>
      <c r="AE9" s="68" t="s">
        <v>285</v>
      </c>
      <c r="AF9" s="57">
        <v>1</v>
      </c>
      <c r="AG9" s="59">
        <f>VLOOKUP(AE9,'Matríz de Carga'!$C:$D,2,0)*AF9</f>
        <v>1892</v>
      </c>
      <c r="AH9" s="47" t="s">
        <v>273</v>
      </c>
      <c r="AI9" s="68" t="s">
        <v>285</v>
      </c>
      <c r="AJ9" s="57">
        <v>1</v>
      </c>
      <c r="AK9" s="46">
        <f>VLOOKUP(AI9,'Matríz de Carga'!$C:$D,2,0)*AJ9</f>
        <v>1892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45" t="s">
        <v>93</v>
      </c>
      <c r="G10" s="58" t="s">
        <v>26</v>
      </c>
      <c r="H10" s="57">
        <v>1</v>
      </c>
      <c r="I10" s="59">
        <f>VLOOKUP(G10,'Matríz de Carga'!$C:$D,2,0)*H10</f>
        <v>83513</v>
      </c>
      <c r="J10" s="45" t="s">
        <v>93</v>
      </c>
      <c r="K10" s="58" t="s">
        <v>26</v>
      </c>
      <c r="L10" s="57">
        <v>1</v>
      </c>
      <c r="M10" s="59">
        <f>VLOOKUP(K10,'Matríz de Carga'!$C:$D,2,0)*L10</f>
        <v>83513</v>
      </c>
      <c r="N10" s="45" t="s">
        <v>93</v>
      </c>
      <c r="O10" s="58" t="s">
        <v>26</v>
      </c>
      <c r="P10" s="57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93</v>
      </c>
      <c r="W10" s="58" t="s">
        <v>26</v>
      </c>
      <c r="X10" s="57">
        <v>1</v>
      </c>
      <c r="Y10" s="59">
        <f>VLOOKUP(W10,'Matríz de Carga'!$C:$D,2,0)*X10</f>
        <v>83513</v>
      </c>
      <c r="Z10" s="45" t="s">
        <v>93</v>
      </c>
      <c r="AA10" s="58" t="s">
        <v>26</v>
      </c>
      <c r="AB10" s="57">
        <v>1</v>
      </c>
      <c r="AC10" s="46">
        <f>VLOOKUP(AA10,'Matríz de Carga'!$C:$D,2,0)*AB10</f>
        <v>83513</v>
      </c>
      <c r="AD10" s="45" t="s">
        <v>93</v>
      </c>
      <c r="AE10" s="58" t="s">
        <v>26</v>
      </c>
      <c r="AF10" s="57">
        <v>1</v>
      </c>
      <c r="AG10" s="59">
        <f>VLOOKUP(AE10,'Matríz de Carga'!$C:$D,2,0)*AF10</f>
        <v>83513</v>
      </c>
      <c r="AH10" s="45" t="s">
        <v>93</v>
      </c>
      <c r="AI10" s="58" t="s">
        <v>26</v>
      </c>
      <c r="AJ10" s="57">
        <v>1</v>
      </c>
      <c r="AK10" s="46">
        <f>VLOOKUP(AI10,'Matríz de Carga'!$C:$D,2,0)*AJ10</f>
        <v>83513</v>
      </c>
    </row>
    <row r="11" spans="2:37">
      <c r="B11" s="45" t="s">
        <v>400</v>
      </c>
      <c r="C11" s="58" t="s">
        <v>380</v>
      </c>
      <c r="D11" s="57">
        <v>1</v>
      </c>
      <c r="E11" s="59">
        <f>VLOOKUP(C11,'Matríz de Carga'!$C:$D,2,0)*D11</f>
        <v>6933</v>
      </c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69" t="s">
        <v>295</v>
      </c>
      <c r="L11" s="57">
        <v>1</v>
      </c>
      <c r="M11" s="59">
        <f>VLOOKUP(K11,'Matríz de Carga'!$C:$D,2,0)*L11</f>
        <v>43096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286</v>
      </c>
      <c r="W11" s="58" t="s">
        <v>287</v>
      </c>
      <c r="X11" s="57">
        <v>1</v>
      </c>
      <c r="Y11" s="59">
        <f>VLOOKUP(W11,'Matríz de Carga'!$C:$D,2,0)*X11</f>
        <v>32683</v>
      </c>
      <c r="Z11" s="44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69" t="s">
        <v>295</v>
      </c>
      <c r="AJ11" s="57">
        <v>1</v>
      </c>
      <c r="AK11" s="46">
        <f>VLOOKUP(AI11,'Matríz de Carga'!$C:$D,2,0)*AJ11</f>
        <v>43096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24</v>
      </c>
      <c r="W12" s="69" t="s">
        <v>295</v>
      </c>
      <c r="X12" s="57">
        <v>1</v>
      </c>
      <c r="Y12" s="59">
        <f>VLOOKUP(W12,'Matríz de Carga'!$C:$D,2,0)*X12</f>
        <v>43096</v>
      </c>
      <c r="Z12" s="47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57"/>
      <c r="M13" s="59"/>
      <c r="N13" s="45"/>
      <c r="O13" s="58"/>
      <c r="P13" s="57"/>
      <c r="Q13" s="59"/>
      <c r="R13" s="47"/>
      <c r="S13" s="60"/>
      <c r="T13" s="57"/>
      <c r="U13" s="59"/>
      <c r="V13" s="45" t="s">
        <v>308</v>
      </c>
      <c r="W13" s="69" t="s">
        <v>310</v>
      </c>
      <c r="X13" s="57">
        <v>6</v>
      </c>
      <c r="Y13" s="59">
        <f>VLOOKUP(W13,'Matríz de Carga'!$C:$D,2,0)*X13</f>
        <v>229494</v>
      </c>
      <c r="Z13" s="47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297</v>
      </c>
      <c r="W14" s="69" t="s">
        <v>307</v>
      </c>
      <c r="X14" s="57">
        <v>1</v>
      </c>
      <c r="Y14" s="59">
        <f>VLOOKUP(W14,'Matríz de Carga'!$C:$D,2,0)*X14</f>
        <v>39327</v>
      </c>
      <c r="Z14" s="47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297</v>
      </c>
      <c r="W15" s="69" t="s">
        <v>301</v>
      </c>
      <c r="X15" s="57">
        <v>1</v>
      </c>
      <c r="Y15" s="59">
        <f>VLOOKUP(W15,'Matríz de Carga'!$C:$D,2,0)*X15</f>
        <v>39577</v>
      </c>
      <c r="Z15" s="47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7"/>
      <c r="W16" s="60"/>
      <c r="X16" s="57"/>
      <c r="Y16" s="59"/>
      <c r="Z16" s="47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7"/>
      <c r="W17" s="60"/>
      <c r="X17" s="57"/>
      <c r="Y17" s="59"/>
      <c r="Z17" s="47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7"/>
      <c r="W18" s="60"/>
      <c r="X18" s="60"/>
      <c r="Y18" s="59"/>
      <c r="Z18" s="47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58"/>
      <c r="Z19" s="47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7">
        <f>'Matríz de Carga'!J13</f>
        <v>30000</v>
      </c>
      <c r="Z20" s="38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488830.69999999995</v>
      </c>
      <c r="F21" s="190" t="s">
        <v>342</v>
      </c>
      <c r="G21" s="191"/>
      <c r="H21" s="191"/>
      <c r="I21" s="37">
        <f>SUM(I6:I20)</f>
        <v>551805</v>
      </c>
      <c r="J21" s="190" t="s">
        <v>342</v>
      </c>
      <c r="K21" s="191"/>
      <c r="L21" s="191"/>
      <c r="M21" s="37">
        <f>SUM(M6:M20)</f>
        <v>549809.9</v>
      </c>
      <c r="N21" s="190" t="s">
        <v>342</v>
      </c>
      <c r="O21" s="191"/>
      <c r="P21" s="191"/>
      <c r="Q21" s="37">
        <f>SUM(Q6:Q20)</f>
        <v>551805</v>
      </c>
      <c r="R21" s="190" t="s">
        <v>342</v>
      </c>
      <c r="S21" s="191"/>
      <c r="T21" s="191"/>
      <c r="U21" s="37">
        <f>SUM(U6:U20)</f>
        <v>481897.69999999995</v>
      </c>
      <c r="V21" s="190" t="s">
        <v>342</v>
      </c>
      <c r="W21" s="191"/>
      <c r="X21" s="191"/>
      <c r="Y21" s="37">
        <f>SUM(Y6:Y20)</f>
        <v>1126644.8</v>
      </c>
      <c r="Z21" s="190" t="s">
        <v>342</v>
      </c>
      <c r="AA21" s="191"/>
      <c r="AB21" s="191"/>
      <c r="AC21" s="37">
        <f>SUM(AC6:AC20)</f>
        <v>481897.69999999995</v>
      </c>
      <c r="AD21" s="190" t="s">
        <v>342</v>
      </c>
      <c r="AE21" s="191"/>
      <c r="AF21" s="191"/>
      <c r="AG21" s="37">
        <f>SUM(AG6:AG20)</f>
        <v>551805</v>
      </c>
      <c r="AH21" s="190" t="s">
        <v>342</v>
      </c>
      <c r="AI21" s="191"/>
      <c r="AJ21" s="191"/>
      <c r="AK21" s="65">
        <f>SUM(AK6:AK20)</f>
        <v>549809.9</v>
      </c>
    </row>
    <row r="22" spans="2:37" ht="15.75" thickBot="1">
      <c r="B22" s="188" t="s">
        <v>343</v>
      </c>
      <c r="C22" s="189"/>
      <c r="D22" s="189"/>
      <c r="E22" s="28">
        <f>E21*1.19</f>
        <v>581708.53299999994</v>
      </c>
      <c r="F22" s="188" t="s">
        <v>343</v>
      </c>
      <c r="G22" s="189"/>
      <c r="H22" s="189"/>
      <c r="I22" s="28">
        <f>I21*1.19</f>
        <v>656647.94999999995</v>
      </c>
      <c r="J22" s="188" t="s">
        <v>343</v>
      </c>
      <c r="K22" s="189"/>
      <c r="L22" s="189"/>
      <c r="M22" s="28">
        <f>M21*1.19</f>
        <v>654273.78099999996</v>
      </c>
      <c r="N22" s="188" t="s">
        <v>343</v>
      </c>
      <c r="O22" s="189"/>
      <c r="P22" s="189"/>
      <c r="Q22" s="28">
        <f>Q21*1.19</f>
        <v>656647.94999999995</v>
      </c>
      <c r="R22" s="188" t="s">
        <v>343</v>
      </c>
      <c r="S22" s="189"/>
      <c r="T22" s="189"/>
      <c r="U22" s="28">
        <f>U21*1.19</f>
        <v>573458.26299999992</v>
      </c>
      <c r="V22" s="188" t="s">
        <v>343</v>
      </c>
      <c r="W22" s="189"/>
      <c r="X22" s="189"/>
      <c r="Y22" s="28">
        <f>Y21*1.19</f>
        <v>1340707.3119999999</v>
      </c>
      <c r="Z22" s="188" t="s">
        <v>343</v>
      </c>
      <c r="AA22" s="189"/>
      <c r="AB22" s="189"/>
      <c r="AC22" s="28">
        <f>AC21*1.19</f>
        <v>573458.26299999992</v>
      </c>
      <c r="AD22" s="188" t="s">
        <v>343</v>
      </c>
      <c r="AE22" s="189"/>
      <c r="AF22" s="189"/>
      <c r="AG22" s="28">
        <f>AG21*1.19</f>
        <v>656647.94999999995</v>
      </c>
      <c r="AH22" s="188" t="s">
        <v>343</v>
      </c>
      <c r="AI22" s="189"/>
      <c r="AJ22" s="189"/>
      <c r="AK22" s="29">
        <f>AK21*1.19</f>
        <v>654273.78099999996</v>
      </c>
    </row>
  </sheetData>
  <sheetProtection selectLockedCells="1"/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B4EB-6559-4DE4-9F73-CF0D4163A377}">
  <sheetPr>
    <tabColor rgb="FF0070C0"/>
  </sheetPr>
  <dimension ref="B1:AK22"/>
  <sheetViews>
    <sheetView showGridLines="0" topLeftCell="W1" workbookViewId="0">
      <selection activeCell="AB23" sqref="AB23"/>
    </sheetView>
  </sheetViews>
  <sheetFormatPr baseColWidth="10" defaultColWidth="11.42578125" defaultRowHeight="11.25"/>
  <cols>
    <col min="1" max="1" width="4.7109375" style="102" customWidth="1"/>
    <col min="2" max="2" width="23.7109375" style="102" bestFit="1" customWidth="1"/>
    <col min="3" max="3" width="14.140625" style="102" bestFit="1" customWidth="1"/>
    <col min="4" max="4" width="6.42578125" style="102" bestFit="1" customWidth="1"/>
    <col min="5" max="5" width="16.85546875" style="102" bestFit="1" customWidth="1"/>
    <col min="6" max="6" width="23.7109375" style="102" bestFit="1" customWidth="1"/>
    <col min="7" max="7" width="14.140625" style="102" bestFit="1" customWidth="1"/>
    <col min="8" max="8" width="6.42578125" style="102" bestFit="1" customWidth="1"/>
    <col min="9" max="9" width="8.140625" style="102" bestFit="1" customWidth="1"/>
    <col min="10" max="10" width="23.7109375" style="102" bestFit="1" customWidth="1"/>
    <col min="11" max="11" width="14.140625" style="102" bestFit="1" customWidth="1"/>
    <col min="12" max="12" width="6.42578125" style="102" bestFit="1" customWidth="1"/>
    <col min="13" max="13" width="8.140625" style="102" bestFit="1" customWidth="1"/>
    <col min="14" max="14" width="23.7109375" style="102" bestFit="1" customWidth="1"/>
    <col min="15" max="15" width="14.140625" style="102" bestFit="1" customWidth="1"/>
    <col min="16" max="16" width="6.42578125" style="102" bestFit="1" customWidth="1"/>
    <col min="17" max="17" width="8.140625" style="102" bestFit="1" customWidth="1"/>
    <col min="18" max="18" width="23.7109375" style="102" bestFit="1" customWidth="1"/>
    <col min="19" max="19" width="14.140625" style="102" bestFit="1" customWidth="1"/>
    <col min="20" max="20" width="6.42578125" style="102" bestFit="1" customWidth="1"/>
    <col min="21" max="21" width="8.140625" style="102" bestFit="1" customWidth="1"/>
    <col min="22" max="22" width="32.7109375" style="102" bestFit="1" customWidth="1"/>
    <col min="23" max="23" width="14.140625" style="102" bestFit="1" customWidth="1"/>
    <col min="24" max="24" width="6.42578125" style="102" bestFit="1" customWidth="1"/>
    <col min="25" max="25" width="8.140625" style="102" bestFit="1" customWidth="1"/>
    <col min="26" max="26" width="23.7109375" style="102" bestFit="1" customWidth="1"/>
    <col min="27" max="27" width="14.140625" style="102" bestFit="1" customWidth="1"/>
    <col min="28" max="28" width="6.42578125" style="102" bestFit="1" customWidth="1"/>
    <col min="29" max="29" width="8.140625" style="102" bestFit="1" customWidth="1"/>
    <col min="30" max="30" width="23.7109375" style="102" bestFit="1" customWidth="1"/>
    <col min="31" max="31" width="14.140625" style="102" bestFit="1" customWidth="1"/>
    <col min="32" max="32" width="6.42578125" style="102" bestFit="1" customWidth="1"/>
    <col min="33" max="33" width="8.140625" style="102" bestFit="1" customWidth="1"/>
    <col min="34" max="34" width="23.7109375" style="102" bestFit="1" customWidth="1"/>
    <col min="35" max="35" width="14.140625" style="102" bestFit="1" customWidth="1"/>
    <col min="36" max="36" width="6.42578125" style="102" bestFit="1" customWidth="1"/>
    <col min="37" max="37" width="8.140625" style="102" bestFit="1" customWidth="1"/>
    <col min="38" max="16384" width="11.42578125" style="102"/>
  </cols>
  <sheetData>
    <row r="1" spans="2:37" ht="12" thickBot="1">
      <c r="B1" s="192" t="s">
        <v>401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4"/>
    </row>
    <row r="2" spans="2:37">
      <c r="B2" s="195" t="s">
        <v>334</v>
      </c>
      <c r="C2" s="196"/>
      <c r="D2" s="196"/>
      <c r="E2" s="196"/>
      <c r="F2" s="197" t="s">
        <v>334</v>
      </c>
      <c r="G2" s="198"/>
      <c r="H2" s="198"/>
      <c r="I2" s="198"/>
      <c r="J2" s="103" t="s">
        <v>334</v>
      </c>
      <c r="K2" s="104"/>
      <c r="L2" s="104"/>
      <c r="M2" s="104"/>
      <c r="N2" s="197" t="s">
        <v>334</v>
      </c>
      <c r="O2" s="198"/>
      <c r="P2" s="198"/>
      <c r="Q2" s="198"/>
      <c r="R2" s="195" t="s">
        <v>334</v>
      </c>
      <c r="S2" s="196"/>
      <c r="T2" s="196"/>
      <c r="U2" s="199"/>
      <c r="V2" s="198" t="s">
        <v>334</v>
      </c>
      <c r="W2" s="198"/>
      <c r="X2" s="198"/>
      <c r="Y2" s="200"/>
      <c r="Z2" s="196" t="s">
        <v>334</v>
      </c>
      <c r="AA2" s="196"/>
      <c r="AB2" s="196"/>
      <c r="AC2" s="199"/>
      <c r="AD2" s="198" t="s">
        <v>334</v>
      </c>
      <c r="AE2" s="198"/>
      <c r="AF2" s="198"/>
      <c r="AG2" s="200"/>
      <c r="AH2" s="104" t="s">
        <v>334</v>
      </c>
      <c r="AI2" s="104"/>
      <c r="AJ2" s="104"/>
      <c r="AK2" s="105"/>
    </row>
    <row r="3" spans="2:37">
      <c r="B3" s="201" t="s">
        <v>230</v>
      </c>
      <c r="C3" s="202"/>
      <c r="D3" s="202"/>
      <c r="E3" s="203"/>
      <c r="F3" s="204" t="s">
        <v>335</v>
      </c>
      <c r="G3" s="205"/>
      <c r="H3" s="205"/>
      <c r="I3" s="206"/>
      <c r="J3" s="207" t="s">
        <v>232</v>
      </c>
      <c r="K3" s="208"/>
      <c r="L3" s="208"/>
      <c r="M3" s="209"/>
      <c r="N3" s="204" t="s">
        <v>233</v>
      </c>
      <c r="O3" s="205"/>
      <c r="P3" s="205"/>
      <c r="Q3" s="206"/>
      <c r="R3" s="201" t="s">
        <v>234</v>
      </c>
      <c r="S3" s="202"/>
      <c r="T3" s="202"/>
      <c r="U3" s="203"/>
      <c r="V3" s="207" t="s">
        <v>219</v>
      </c>
      <c r="W3" s="208"/>
      <c r="X3" s="208"/>
      <c r="Y3" s="209"/>
      <c r="Z3" s="201" t="s">
        <v>235</v>
      </c>
      <c r="AA3" s="202"/>
      <c r="AB3" s="202"/>
      <c r="AC3" s="203"/>
      <c r="AD3" s="204" t="s">
        <v>236</v>
      </c>
      <c r="AE3" s="205"/>
      <c r="AF3" s="205"/>
      <c r="AG3" s="206"/>
      <c r="AH3" s="207" t="s">
        <v>220</v>
      </c>
      <c r="AI3" s="208"/>
      <c r="AJ3" s="208"/>
      <c r="AK3" s="209"/>
    </row>
    <row r="4" spans="2:37">
      <c r="B4" s="201"/>
      <c r="C4" s="202"/>
      <c r="D4" s="202"/>
      <c r="E4" s="203"/>
      <c r="F4" s="204"/>
      <c r="G4" s="205"/>
      <c r="H4" s="205"/>
      <c r="I4" s="206"/>
      <c r="J4" s="207"/>
      <c r="K4" s="208"/>
      <c r="L4" s="208"/>
      <c r="M4" s="209"/>
      <c r="N4" s="204"/>
      <c r="O4" s="205"/>
      <c r="P4" s="205"/>
      <c r="Q4" s="206"/>
      <c r="R4" s="201"/>
      <c r="S4" s="202"/>
      <c r="T4" s="202"/>
      <c r="U4" s="203"/>
      <c r="V4" s="207"/>
      <c r="W4" s="208"/>
      <c r="X4" s="208"/>
      <c r="Y4" s="209"/>
      <c r="Z4" s="201"/>
      <c r="AA4" s="202"/>
      <c r="AB4" s="202"/>
      <c r="AC4" s="203"/>
      <c r="AD4" s="204"/>
      <c r="AE4" s="205"/>
      <c r="AF4" s="205"/>
      <c r="AG4" s="206"/>
      <c r="AH4" s="207"/>
      <c r="AI4" s="208"/>
      <c r="AJ4" s="208"/>
      <c r="AK4" s="209"/>
    </row>
    <row r="5" spans="2:37" ht="12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106" t="s">
        <v>339</v>
      </c>
      <c r="C6" s="107"/>
      <c r="D6" s="108">
        <f>1.6+0.2</f>
        <v>1.8</v>
      </c>
      <c r="E6" s="109">
        <f>+D6*'Matríz de Carga'!J5</f>
        <v>223345.80000000002</v>
      </c>
      <c r="F6" s="110" t="s">
        <v>339</v>
      </c>
      <c r="G6" s="111"/>
      <c r="H6" s="108">
        <f>1.6+0.2+0.3</f>
        <v>2.1</v>
      </c>
      <c r="I6" s="109">
        <f>+'Matríz de Carga'!J5*H6</f>
        <v>260570.1</v>
      </c>
      <c r="J6" s="110" t="s">
        <v>339</v>
      </c>
      <c r="K6" s="111"/>
      <c r="L6" s="108">
        <f>1.6+0.2+0.1</f>
        <v>1.9000000000000001</v>
      </c>
      <c r="M6" s="112">
        <f>+L6*'Matríz de Carga'!J5</f>
        <v>235753.90000000002</v>
      </c>
      <c r="N6" s="110" t="s">
        <v>339</v>
      </c>
      <c r="O6" s="111"/>
      <c r="P6" s="108">
        <f>1.6+0.2+0.3</f>
        <v>2.1</v>
      </c>
      <c r="Q6" s="112">
        <f>+P6*'Matríz de Carga'!J5</f>
        <v>260570.1</v>
      </c>
      <c r="R6" s="110" t="s">
        <v>339</v>
      </c>
      <c r="S6" s="107"/>
      <c r="T6" s="108">
        <f>1.6+0.2</f>
        <v>1.8</v>
      </c>
      <c r="U6" s="109">
        <f>+T6*'Matríz de Carga'!J5</f>
        <v>223345.80000000002</v>
      </c>
      <c r="V6" s="110" t="s">
        <v>339</v>
      </c>
      <c r="W6" s="111"/>
      <c r="X6" s="108">
        <f>1.6+0.2+0.3+0.1+1.1+0.5</f>
        <v>3.8000000000000003</v>
      </c>
      <c r="Y6" s="113">
        <f>+X6*'Matríz de Carga'!J5</f>
        <v>471507.80000000005</v>
      </c>
      <c r="Z6" s="107" t="s">
        <v>339</v>
      </c>
      <c r="AA6" s="107"/>
      <c r="AB6" s="108">
        <f>1.6+0.2</f>
        <v>1.8</v>
      </c>
      <c r="AC6" s="114">
        <f>+AB6*'Matríz de Carga'!J5</f>
        <v>223345.80000000002</v>
      </c>
      <c r="AD6" s="110" t="s">
        <v>339</v>
      </c>
      <c r="AE6" s="111"/>
      <c r="AF6" s="108">
        <f>1.6+0.2+0.3</f>
        <v>2.1</v>
      </c>
      <c r="AG6" s="113">
        <f>+AF6*'Matríz de Carga'!J5</f>
        <v>260570.1</v>
      </c>
      <c r="AH6" s="110" t="s">
        <v>339</v>
      </c>
      <c r="AI6" s="111"/>
      <c r="AJ6" s="108">
        <f>1.6+0.2+0.1</f>
        <v>1.9000000000000001</v>
      </c>
      <c r="AK6" s="113">
        <f>+AJ6*'Matríz de Carga'!J5</f>
        <v>235753.90000000002</v>
      </c>
    </row>
    <row r="7" spans="2:37">
      <c r="B7" s="99" t="s">
        <v>340</v>
      </c>
      <c r="C7" s="100" t="s">
        <v>341</v>
      </c>
      <c r="D7" s="101">
        <v>7.5</v>
      </c>
      <c r="E7" s="115">
        <f>+D7*'Matríz de Carga'!J9</f>
        <v>129630</v>
      </c>
      <c r="F7" s="116" t="s">
        <v>340</v>
      </c>
      <c r="G7" s="117" t="str">
        <f>C7</f>
        <v>508.00 (0W20)</v>
      </c>
      <c r="H7" s="101">
        <f>+D7</f>
        <v>7.5</v>
      </c>
      <c r="I7" s="115">
        <f>E7</f>
        <v>129630</v>
      </c>
      <c r="J7" s="116" t="s">
        <v>340</v>
      </c>
      <c r="K7" s="117" t="str">
        <f>G7</f>
        <v>508.00 (0W20)</v>
      </c>
      <c r="L7" s="101">
        <f>+D7</f>
        <v>7.5</v>
      </c>
      <c r="M7" s="115">
        <f>E7</f>
        <v>129630</v>
      </c>
      <c r="N7" s="116" t="s">
        <v>340</v>
      </c>
      <c r="O7" s="117" t="str">
        <f>K7</f>
        <v>508.00 (0W20)</v>
      </c>
      <c r="P7" s="101">
        <f>+L7</f>
        <v>7.5</v>
      </c>
      <c r="Q7" s="115">
        <f>E7</f>
        <v>129630</v>
      </c>
      <c r="R7" s="116" t="s">
        <v>340</v>
      </c>
      <c r="S7" s="100" t="str">
        <f>O7</f>
        <v>508.00 (0W20)</v>
      </c>
      <c r="T7" s="101">
        <f>+P7</f>
        <v>7.5</v>
      </c>
      <c r="U7" s="115">
        <f>E7</f>
        <v>129630</v>
      </c>
      <c r="V7" s="116" t="s">
        <v>340</v>
      </c>
      <c r="W7" s="117" t="str">
        <f>S7</f>
        <v>508.00 (0W20)</v>
      </c>
      <c r="X7" s="101">
        <f>+T7</f>
        <v>7.5</v>
      </c>
      <c r="Y7" s="118">
        <f>E7</f>
        <v>129630</v>
      </c>
      <c r="Z7" s="116" t="s">
        <v>340</v>
      </c>
      <c r="AA7" s="117" t="str">
        <f>W7</f>
        <v>508.00 (0W20)</v>
      </c>
      <c r="AB7" s="101">
        <f>+X7</f>
        <v>7.5</v>
      </c>
      <c r="AC7" s="118">
        <f>E7</f>
        <v>129630</v>
      </c>
      <c r="AD7" s="116" t="s">
        <v>340</v>
      </c>
      <c r="AE7" s="117" t="str">
        <f>AA7</f>
        <v>508.00 (0W20)</v>
      </c>
      <c r="AF7" s="101">
        <f>+AB7</f>
        <v>7.5</v>
      </c>
      <c r="AG7" s="118">
        <f>E7</f>
        <v>129630</v>
      </c>
      <c r="AH7" s="116" t="s">
        <v>340</v>
      </c>
      <c r="AI7" s="117" t="str">
        <f>AE7</f>
        <v>508.00 (0W20)</v>
      </c>
      <c r="AJ7" s="101">
        <f>+AF7</f>
        <v>7.5</v>
      </c>
      <c r="AK7" s="118">
        <f>E7</f>
        <v>129630</v>
      </c>
    </row>
    <row r="8" spans="2:37">
      <c r="B8" s="99" t="s">
        <v>160</v>
      </c>
      <c r="C8" s="119" t="s">
        <v>276</v>
      </c>
      <c r="D8" s="101">
        <v>1</v>
      </c>
      <c r="E8" s="115">
        <f>VLOOKUP(C8,'Matríz de Carga'!$C:$D,2,0)*D8</f>
        <v>25925</v>
      </c>
      <c r="F8" s="99" t="s">
        <v>160</v>
      </c>
      <c r="G8" s="119" t="s">
        <v>276</v>
      </c>
      <c r="H8" s="101">
        <v>1</v>
      </c>
      <c r="I8" s="115">
        <f>VLOOKUP(G8,'Matríz de Carga'!$C:$D,2,0)*H8</f>
        <v>25925</v>
      </c>
      <c r="J8" s="99" t="s">
        <v>160</v>
      </c>
      <c r="K8" s="119" t="s">
        <v>276</v>
      </c>
      <c r="L8" s="101">
        <v>1</v>
      </c>
      <c r="M8" s="115">
        <f>VLOOKUP(K8,'Matríz de Carga'!$C:$D,2,0)*L8</f>
        <v>25925</v>
      </c>
      <c r="N8" s="99" t="s">
        <v>160</v>
      </c>
      <c r="O8" s="119" t="s">
        <v>276</v>
      </c>
      <c r="P8" s="101">
        <v>1</v>
      </c>
      <c r="Q8" s="115">
        <f>VLOOKUP(O8,'Matríz de Carga'!$C:$D,2,0)*P8</f>
        <v>25925</v>
      </c>
      <c r="R8" s="99" t="s">
        <v>160</v>
      </c>
      <c r="S8" s="119" t="s">
        <v>276</v>
      </c>
      <c r="T8" s="101">
        <v>1</v>
      </c>
      <c r="U8" s="115">
        <f>VLOOKUP(S8,'Matríz de Carga'!$C:$D,2,0)*T8</f>
        <v>25925</v>
      </c>
      <c r="V8" s="99" t="s">
        <v>160</v>
      </c>
      <c r="W8" s="119" t="s">
        <v>276</v>
      </c>
      <c r="X8" s="101">
        <v>1</v>
      </c>
      <c r="Y8" s="115">
        <f>VLOOKUP(W8,'Matríz de Carga'!$C:$D,2,0)*X8</f>
        <v>25925</v>
      </c>
      <c r="Z8" s="99" t="s">
        <v>160</v>
      </c>
      <c r="AA8" s="119" t="s">
        <v>276</v>
      </c>
      <c r="AB8" s="101">
        <v>1</v>
      </c>
      <c r="AC8" s="115">
        <f>VLOOKUP(AA8,'Matríz de Carga'!$C:$D,2,0)*AB8</f>
        <v>25925</v>
      </c>
      <c r="AD8" s="99" t="s">
        <v>160</v>
      </c>
      <c r="AE8" s="119" t="s">
        <v>276</v>
      </c>
      <c r="AF8" s="101">
        <v>1</v>
      </c>
      <c r="AG8" s="115">
        <f>VLOOKUP(AE8,'Matríz de Carga'!$C:$D,2,0)*AF8</f>
        <v>25925</v>
      </c>
      <c r="AH8" s="99" t="s">
        <v>160</v>
      </c>
      <c r="AI8" s="119" t="s">
        <v>276</v>
      </c>
      <c r="AJ8" s="101">
        <v>1</v>
      </c>
      <c r="AK8" s="118">
        <f>VLOOKUP(AI8,'Matríz de Carga'!$C:$D,2,0)*AJ8</f>
        <v>25925</v>
      </c>
    </row>
    <row r="9" spans="2:37">
      <c r="B9" s="99" t="s">
        <v>273</v>
      </c>
      <c r="C9" s="119" t="s">
        <v>285</v>
      </c>
      <c r="D9" s="101">
        <v>1</v>
      </c>
      <c r="E9" s="115">
        <f>VLOOKUP(C9,'Matríz de Carga'!$C:$D,2,0)*D9</f>
        <v>1892</v>
      </c>
      <c r="F9" s="99" t="s">
        <v>273</v>
      </c>
      <c r="G9" s="119" t="s">
        <v>285</v>
      </c>
      <c r="H9" s="101">
        <v>1</v>
      </c>
      <c r="I9" s="115">
        <f>VLOOKUP(G9,'Matríz de Carga'!$C:$D,2,0)*H9</f>
        <v>1892</v>
      </c>
      <c r="J9" s="99" t="s">
        <v>273</v>
      </c>
      <c r="K9" s="119" t="s">
        <v>285</v>
      </c>
      <c r="L9" s="101">
        <v>1</v>
      </c>
      <c r="M9" s="115">
        <f>VLOOKUP(K9,'Matríz de Carga'!$C:$D,2,0)*L9</f>
        <v>1892</v>
      </c>
      <c r="N9" s="99" t="s">
        <v>273</v>
      </c>
      <c r="O9" s="119" t="s">
        <v>285</v>
      </c>
      <c r="P9" s="101">
        <v>1</v>
      </c>
      <c r="Q9" s="115">
        <f>VLOOKUP(O9,'Matríz de Carga'!$C:$D,2,0)*P9</f>
        <v>1892</v>
      </c>
      <c r="R9" s="99" t="s">
        <v>273</v>
      </c>
      <c r="S9" s="119" t="s">
        <v>285</v>
      </c>
      <c r="T9" s="101">
        <v>1</v>
      </c>
      <c r="U9" s="115">
        <f>VLOOKUP(S9,'Matríz de Carga'!$C:$D,2,0)*T9</f>
        <v>1892</v>
      </c>
      <c r="V9" s="99" t="s">
        <v>273</v>
      </c>
      <c r="W9" s="119" t="s">
        <v>285</v>
      </c>
      <c r="X9" s="101">
        <v>1</v>
      </c>
      <c r="Y9" s="115">
        <f>VLOOKUP(W9,'Matríz de Carga'!$C:$D,2,0)*X9</f>
        <v>1892</v>
      </c>
      <c r="Z9" s="99" t="s">
        <v>273</v>
      </c>
      <c r="AA9" s="119" t="s">
        <v>285</v>
      </c>
      <c r="AB9" s="101">
        <v>1</v>
      </c>
      <c r="AC9" s="115">
        <f>VLOOKUP(AA9,'Matríz de Carga'!$C:$D,2,0)*AB9</f>
        <v>1892</v>
      </c>
      <c r="AD9" s="99" t="s">
        <v>273</v>
      </c>
      <c r="AE9" s="119" t="s">
        <v>285</v>
      </c>
      <c r="AF9" s="101">
        <v>1</v>
      </c>
      <c r="AG9" s="115">
        <f>VLOOKUP(AE9,'Matríz de Carga'!$C:$D,2,0)*AF9</f>
        <v>1892</v>
      </c>
      <c r="AH9" s="99" t="s">
        <v>273</v>
      </c>
      <c r="AI9" s="119" t="s">
        <v>285</v>
      </c>
      <c r="AJ9" s="101">
        <v>1</v>
      </c>
      <c r="AK9" s="118">
        <f>VLOOKUP(AI9,'Matríz de Carga'!$C:$D,2,0)*AJ9</f>
        <v>1892</v>
      </c>
    </row>
    <row r="10" spans="2:37">
      <c r="B10" s="116" t="s">
        <v>93</v>
      </c>
      <c r="C10" s="117" t="s">
        <v>26</v>
      </c>
      <c r="D10" s="101">
        <v>1</v>
      </c>
      <c r="E10" s="115">
        <f>VLOOKUP(C10,'Matríz de Carga'!$C:$D,2,0)*D10</f>
        <v>83513</v>
      </c>
      <c r="F10" s="120" t="s">
        <v>93</v>
      </c>
      <c r="G10" s="121" t="str">
        <f>C10</f>
        <v>4M0819439B</v>
      </c>
      <c r="H10" s="122">
        <v>1</v>
      </c>
      <c r="I10" s="115">
        <f>VLOOKUP(G10,'Matríz de Carga'!$C:$D,2,0)*H10</f>
        <v>83513</v>
      </c>
      <c r="J10" s="116" t="s">
        <v>24</v>
      </c>
      <c r="K10" s="123" t="s">
        <v>295</v>
      </c>
      <c r="L10" s="101">
        <v>1</v>
      </c>
      <c r="M10" s="115">
        <f>VLOOKUP(K10,'Matríz de Carga'!$C:$D,2,0)*L10</f>
        <v>43096</v>
      </c>
      <c r="N10" s="120" t="s">
        <v>93</v>
      </c>
      <c r="O10" s="121" t="str">
        <f>K11</f>
        <v>4M0819439B</v>
      </c>
      <c r="P10" s="122">
        <v>1</v>
      </c>
      <c r="Q10" s="115">
        <f>VLOOKUP(O10,'Matríz de Carga'!$C:$D,2,0)*P10</f>
        <v>83513</v>
      </c>
      <c r="R10" s="116" t="s">
        <v>93</v>
      </c>
      <c r="S10" s="117" t="str">
        <f>O10</f>
        <v>4M0819439B</v>
      </c>
      <c r="T10" s="101">
        <v>1</v>
      </c>
      <c r="U10" s="115">
        <f>VLOOKUP(S10,'Matríz de Carga'!$C:$D,2,0)*T10</f>
        <v>83513</v>
      </c>
      <c r="V10" s="116" t="s">
        <v>24</v>
      </c>
      <c r="W10" s="123" t="s">
        <v>295</v>
      </c>
      <c r="X10" s="101">
        <v>1</v>
      </c>
      <c r="Y10" s="115">
        <f>VLOOKUP(W10,'Matríz de Carga'!$C:$D,2,0)*X10</f>
        <v>43096</v>
      </c>
      <c r="Z10" s="99" t="s">
        <v>93</v>
      </c>
      <c r="AA10" s="117" t="str">
        <f>W11</f>
        <v>4M0819439B</v>
      </c>
      <c r="AB10" s="101">
        <v>1</v>
      </c>
      <c r="AC10" s="115">
        <f>VLOOKUP(AA10,'Matríz de Carga'!$C:$D,2,0)*AB10</f>
        <v>83513</v>
      </c>
      <c r="AD10" s="120" t="s">
        <v>93</v>
      </c>
      <c r="AE10" s="121" t="str">
        <f>AA10</f>
        <v>4M0819439B</v>
      </c>
      <c r="AF10" s="122">
        <v>1</v>
      </c>
      <c r="AG10" s="115">
        <f>VLOOKUP(AE10,'Matríz de Carga'!$C:$D,2,0)*AF10</f>
        <v>83513</v>
      </c>
      <c r="AH10" s="116" t="s">
        <v>24</v>
      </c>
      <c r="AI10" s="123" t="s">
        <v>295</v>
      </c>
      <c r="AJ10" s="101">
        <v>1</v>
      </c>
      <c r="AK10" s="118">
        <f>VLOOKUP(AI10,'Matríz de Carga'!$C:$D,2,0)*AJ10</f>
        <v>43096</v>
      </c>
    </row>
    <row r="11" spans="2:37">
      <c r="B11" s="99" t="s">
        <v>400</v>
      </c>
      <c r="C11" s="119" t="s">
        <v>380</v>
      </c>
      <c r="D11" s="101">
        <v>1</v>
      </c>
      <c r="E11" s="115">
        <f>VLOOKUP(C11,'Matríz de Carga'!$C:$D,2,0)*D11</f>
        <v>6933</v>
      </c>
      <c r="F11" s="116" t="s">
        <v>286</v>
      </c>
      <c r="G11" s="117" t="s">
        <v>374</v>
      </c>
      <c r="H11" s="101">
        <v>1</v>
      </c>
      <c r="I11" s="115">
        <f>VLOOKUP(G11,'Matríz de Carga'!$C:$D,2,0)*H11</f>
        <v>48692</v>
      </c>
      <c r="J11" s="99" t="s">
        <v>348</v>
      </c>
      <c r="K11" s="100" t="str">
        <f>G10</f>
        <v>4M0819439B</v>
      </c>
      <c r="L11" s="101">
        <v>1</v>
      </c>
      <c r="M11" s="115">
        <f>VLOOKUP(K11,'Matríz de Carga'!$C:$D,2,0)*L11</f>
        <v>83513</v>
      </c>
      <c r="N11" s="116" t="s">
        <v>286</v>
      </c>
      <c r="O11" s="117" t="s">
        <v>374</v>
      </c>
      <c r="P11" s="101">
        <v>1</v>
      </c>
      <c r="Q11" s="115">
        <f>VLOOKUP(O11,'Matríz de Carga'!$C:$D,2,0)*P11</f>
        <v>48692</v>
      </c>
      <c r="R11" s="124"/>
      <c r="S11" s="125"/>
      <c r="T11" s="126"/>
      <c r="U11" s="127"/>
      <c r="V11" s="99" t="s">
        <v>348</v>
      </c>
      <c r="W11" s="100" t="str">
        <f>S10</f>
        <v>4M0819439B</v>
      </c>
      <c r="X11" s="101">
        <v>1</v>
      </c>
      <c r="Y11" s="115">
        <f>VLOOKUP(W11,'Matríz de Carga'!$C:$D,2,0)*X11</f>
        <v>83513</v>
      </c>
      <c r="Z11" s="99"/>
      <c r="AA11" s="125"/>
      <c r="AB11" s="126"/>
      <c r="AC11" s="128"/>
      <c r="AD11" s="116" t="s">
        <v>286</v>
      </c>
      <c r="AE11" s="117" t="s">
        <v>374</v>
      </c>
      <c r="AF11" s="101">
        <v>1</v>
      </c>
      <c r="AG11" s="115">
        <f>VLOOKUP(AE11,'Matríz de Carga'!$C:$D,2,0)*AF11</f>
        <v>48692</v>
      </c>
      <c r="AH11" s="99" t="s">
        <v>348</v>
      </c>
      <c r="AI11" s="121" t="s">
        <v>26</v>
      </c>
      <c r="AJ11" s="101">
        <v>1</v>
      </c>
      <c r="AK11" s="118">
        <f>VLOOKUP(AI11,'Matríz de Carga'!$C:$D,2,0)*AJ11</f>
        <v>83513</v>
      </c>
    </row>
    <row r="12" spans="2:37">
      <c r="B12" s="124"/>
      <c r="C12" s="125"/>
      <c r="D12" s="126"/>
      <c r="E12" s="115"/>
      <c r="F12" s="116"/>
      <c r="G12" s="117"/>
      <c r="H12" s="101"/>
      <c r="I12" s="115"/>
      <c r="J12" s="124"/>
      <c r="K12" s="125"/>
      <c r="L12" s="126"/>
      <c r="M12" s="127"/>
      <c r="N12" s="129"/>
      <c r="O12" s="130"/>
      <c r="P12" s="126"/>
      <c r="Q12" s="127"/>
      <c r="R12" s="124"/>
      <c r="S12" s="125"/>
      <c r="T12" s="126"/>
      <c r="U12" s="127"/>
      <c r="V12" s="116" t="s">
        <v>286</v>
      </c>
      <c r="W12" s="117" t="s">
        <v>374</v>
      </c>
      <c r="X12" s="101">
        <v>1</v>
      </c>
      <c r="Y12" s="115">
        <f>VLOOKUP(W12,'Matríz de Carga'!$C:$D,2,0)*X12</f>
        <v>48692</v>
      </c>
      <c r="Z12" s="99"/>
      <c r="AA12" s="125"/>
      <c r="AB12" s="126"/>
      <c r="AC12" s="128"/>
      <c r="AD12" s="129"/>
      <c r="AE12" s="130"/>
      <c r="AF12" s="126"/>
      <c r="AG12" s="128"/>
      <c r="AH12" s="124"/>
      <c r="AI12" s="125"/>
      <c r="AJ12" s="126"/>
      <c r="AK12" s="128"/>
    </row>
    <row r="13" spans="2:37">
      <c r="B13" s="124"/>
      <c r="C13" s="125"/>
      <c r="D13" s="126"/>
      <c r="E13" s="127"/>
      <c r="F13" s="129"/>
      <c r="G13" s="130"/>
      <c r="H13" s="126"/>
      <c r="I13" s="127"/>
      <c r="J13" s="124"/>
      <c r="K13" s="125"/>
      <c r="L13" s="125"/>
      <c r="M13" s="131"/>
      <c r="N13" s="129"/>
      <c r="O13" s="130"/>
      <c r="P13" s="126"/>
      <c r="Q13" s="127"/>
      <c r="R13" s="124"/>
      <c r="S13" s="125"/>
      <c r="T13" s="126"/>
      <c r="U13" s="127"/>
      <c r="V13" s="116" t="s">
        <v>308</v>
      </c>
      <c r="W13" s="123" t="s">
        <v>310</v>
      </c>
      <c r="X13" s="101">
        <v>6</v>
      </c>
      <c r="Y13" s="115">
        <f>VLOOKUP(W13,'Matríz de Carga'!$C:$D,2,0)*X13</f>
        <v>229494</v>
      </c>
      <c r="Z13" s="99"/>
      <c r="AA13" s="125"/>
      <c r="AB13" s="125"/>
      <c r="AC13" s="128"/>
      <c r="AD13" s="129"/>
      <c r="AE13" s="130"/>
      <c r="AF13" s="126"/>
      <c r="AG13" s="128"/>
      <c r="AH13" s="124"/>
      <c r="AI13" s="125"/>
      <c r="AJ13" s="126"/>
      <c r="AK13" s="128"/>
    </row>
    <row r="14" spans="2:37">
      <c r="B14" s="124"/>
      <c r="C14" s="125"/>
      <c r="D14" s="126"/>
      <c r="E14" s="127"/>
      <c r="F14" s="129"/>
      <c r="G14" s="130"/>
      <c r="H14" s="126"/>
      <c r="I14" s="127"/>
      <c r="J14" s="124"/>
      <c r="K14" s="125"/>
      <c r="L14" s="125"/>
      <c r="M14" s="131"/>
      <c r="N14" s="129"/>
      <c r="O14" s="130"/>
      <c r="P14" s="126"/>
      <c r="Q14" s="127"/>
      <c r="R14" s="124"/>
      <c r="S14" s="125"/>
      <c r="T14" s="125"/>
      <c r="U14" s="127"/>
      <c r="V14" s="116" t="s">
        <v>297</v>
      </c>
      <c r="W14" s="123" t="s">
        <v>305</v>
      </c>
      <c r="X14" s="101">
        <v>1</v>
      </c>
      <c r="Y14" s="115">
        <f>VLOOKUP(W14,'Matríz de Carga'!$C:$D,2,0)*X14</f>
        <v>46331</v>
      </c>
      <c r="Z14" s="99"/>
      <c r="AA14" s="125"/>
      <c r="AB14" s="125"/>
      <c r="AC14" s="128"/>
      <c r="AD14" s="129"/>
      <c r="AE14" s="130"/>
      <c r="AF14" s="126"/>
      <c r="AG14" s="128"/>
      <c r="AH14" s="129"/>
      <c r="AI14" s="130"/>
      <c r="AJ14" s="126"/>
      <c r="AK14" s="128"/>
    </row>
    <row r="15" spans="2:37">
      <c r="B15" s="124"/>
      <c r="C15" s="125"/>
      <c r="D15" s="126"/>
      <c r="E15" s="127"/>
      <c r="F15" s="129"/>
      <c r="G15" s="130"/>
      <c r="H15" s="130"/>
      <c r="I15" s="127"/>
      <c r="J15" s="124"/>
      <c r="K15" s="125"/>
      <c r="L15" s="125"/>
      <c r="M15" s="131"/>
      <c r="N15" s="129"/>
      <c r="O15" s="130"/>
      <c r="P15" s="130"/>
      <c r="Q15" s="127"/>
      <c r="R15" s="124"/>
      <c r="S15" s="125"/>
      <c r="T15" s="125"/>
      <c r="U15" s="127"/>
      <c r="V15" s="116" t="s">
        <v>297</v>
      </c>
      <c r="W15" s="117" t="s">
        <v>301</v>
      </c>
      <c r="X15" s="101">
        <v>1</v>
      </c>
      <c r="Y15" s="115">
        <f>VLOOKUP(W15,'Matríz de Carga'!$C:$D,2,0)*X15</f>
        <v>39577</v>
      </c>
      <c r="Z15" s="99"/>
      <c r="AA15" s="125"/>
      <c r="AB15" s="125"/>
      <c r="AC15" s="128"/>
      <c r="AD15" s="129"/>
      <c r="AE15" s="130"/>
      <c r="AF15" s="130"/>
      <c r="AG15" s="128"/>
      <c r="AH15" s="124"/>
      <c r="AI15" s="125"/>
      <c r="AJ15" s="126"/>
      <c r="AK15" s="128"/>
    </row>
    <row r="16" spans="2:37">
      <c r="B16" s="124"/>
      <c r="C16" s="125"/>
      <c r="D16" s="126"/>
      <c r="E16" s="127"/>
      <c r="F16" s="129"/>
      <c r="G16" s="130"/>
      <c r="H16" s="130"/>
      <c r="I16" s="127"/>
      <c r="J16" s="124"/>
      <c r="K16" s="125"/>
      <c r="L16" s="125"/>
      <c r="M16" s="131"/>
      <c r="N16" s="129"/>
      <c r="O16" s="130"/>
      <c r="P16" s="130"/>
      <c r="Q16" s="127"/>
      <c r="R16" s="124"/>
      <c r="S16" s="125"/>
      <c r="T16" s="125"/>
      <c r="U16" s="127"/>
      <c r="V16" s="129"/>
      <c r="W16" s="130"/>
      <c r="X16" s="126"/>
      <c r="Y16" s="115"/>
      <c r="Z16" s="99"/>
      <c r="AA16" s="125"/>
      <c r="AB16" s="125"/>
      <c r="AC16" s="128"/>
      <c r="AD16" s="129"/>
      <c r="AE16" s="130"/>
      <c r="AF16" s="130"/>
      <c r="AG16" s="128"/>
      <c r="AH16" s="129"/>
      <c r="AI16" s="130"/>
      <c r="AJ16" s="130"/>
      <c r="AK16" s="128"/>
    </row>
    <row r="17" spans="2:37">
      <c r="B17" s="124"/>
      <c r="C17" s="125"/>
      <c r="D17" s="125"/>
      <c r="E17" s="127"/>
      <c r="F17" s="129"/>
      <c r="G17" s="130"/>
      <c r="H17" s="130"/>
      <c r="I17" s="127"/>
      <c r="J17" s="129"/>
      <c r="K17" s="130"/>
      <c r="L17" s="130"/>
      <c r="M17" s="127"/>
      <c r="N17" s="129"/>
      <c r="O17" s="130"/>
      <c r="P17" s="130"/>
      <c r="Q17" s="127"/>
      <c r="R17" s="124"/>
      <c r="S17" s="125"/>
      <c r="T17" s="125"/>
      <c r="U17" s="127"/>
      <c r="V17" s="129"/>
      <c r="W17" s="130"/>
      <c r="X17" s="126"/>
      <c r="Y17" s="128"/>
      <c r="Z17" s="125"/>
      <c r="AA17" s="125"/>
      <c r="AB17" s="125"/>
      <c r="AC17" s="128"/>
      <c r="AD17" s="129"/>
      <c r="AE17" s="130"/>
      <c r="AF17" s="130"/>
      <c r="AG17" s="128"/>
      <c r="AH17" s="129"/>
      <c r="AI17" s="130"/>
      <c r="AJ17" s="130"/>
      <c r="AK17" s="132"/>
    </row>
    <row r="18" spans="2:37">
      <c r="B18" s="124"/>
      <c r="C18" s="125"/>
      <c r="D18" s="125"/>
      <c r="E18" s="127"/>
      <c r="F18" s="129"/>
      <c r="G18" s="130"/>
      <c r="H18" s="130"/>
      <c r="I18" s="127"/>
      <c r="J18" s="129"/>
      <c r="K18" s="130"/>
      <c r="L18" s="130"/>
      <c r="M18" s="127"/>
      <c r="N18" s="129"/>
      <c r="O18" s="130"/>
      <c r="P18" s="130"/>
      <c r="Q18" s="127"/>
      <c r="R18" s="124"/>
      <c r="S18" s="125"/>
      <c r="T18" s="125"/>
      <c r="U18" s="127"/>
      <c r="V18" s="129"/>
      <c r="W18" s="130"/>
      <c r="X18" s="126"/>
      <c r="Y18" s="128"/>
      <c r="Z18" s="125"/>
      <c r="AA18" s="125"/>
      <c r="AB18" s="125"/>
      <c r="AC18" s="128"/>
      <c r="AD18" s="129"/>
      <c r="AE18" s="130"/>
      <c r="AF18" s="130"/>
      <c r="AG18" s="128"/>
      <c r="AH18" s="129"/>
      <c r="AI18" s="130"/>
      <c r="AJ18" s="130"/>
      <c r="AK18" s="132"/>
    </row>
    <row r="19" spans="2:37">
      <c r="B19" s="124"/>
      <c r="C19" s="125"/>
      <c r="D19" s="125"/>
      <c r="E19" s="127"/>
      <c r="F19" s="129"/>
      <c r="G19" s="130"/>
      <c r="H19" s="130"/>
      <c r="I19" s="127"/>
      <c r="J19" s="129"/>
      <c r="K19" s="130"/>
      <c r="L19" s="130"/>
      <c r="M19" s="127"/>
      <c r="N19" s="129"/>
      <c r="O19" s="130"/>
      <c r="P19" s="130"/>
      <c r="Q19" s="127"/>
      <c r="R19" s="124"/>
      <c r="S19" s="125"/>
      <c r="T19" s="125"/>
      <c r="U19" s="127"/>
      <c r="V19" s="129"/>
      <c r="W19" s="130"/>
      <c r="X19" s="130"/>
      <c r="Y19" s="132"/>
      <c r="Z19" s="125"/>
      <c r="AA19" s="125"/>
      <c r="AB19" s="125"/>
      <c r="AC19" s="128"/>
      <c r="AD19" s="129"/>
      <c r="AE19" s="130"/>
      <c r="AF19" s="130"/>
      <c r="AG19" s="128"/>
      <c r="AH19" s="129"/>
      <c r="AI19" s="130"/>
      <c r="AJ19" s="130"/>
      <c r="AK19" s="132"/>
    </row>
    <row r="20" spans="2:37" ht="12" thickBot="1">
      <c r="B20" s="133" t="s">
        <v>280</v>
      </c>
      <c r="C20" s="134"/>
      <c r="D20" s="134"/>
      <c r="E20" s="135">
        <f>'[1]Matríz de Carga'!K15</f>
        <v>31891</v>
      </c>
      <c r="F20" s="133" t="s">
        <v>280</v>
      </c>
      <c r="G20" s="136"/>
      <c r="H20" s="136"/>
      <c r="I20" s="135">
        <f>'[1]Matríz de Carga'!K15</f>
        <v>31891</v>
      </c>
      <c r="J20" s="133" t="s">
        <v>280</v>
      </c>
      <c r="K20" s="136"/>
      <c r="L20" s="136"/>
      <c r="M20" s="135">
        <f>'[1]Matríz de Carga'!K15</f>
        <v>31891</v>
      </c>
      <c r="N20" s="133" t="s">
        <v>280</v>
      </c>
      <c r="O20" s="136"/>
      <c r="P20" s="136"/>
      <c r="Q20" s="135">
        <f>'[1]Matríz de Carga'!K15</f>
        <v>31891</v>
      </c>
      <c r="R20" s="133" t="s">
        <v>280</v>
      </c>
      <c r="S20" s="134"/>
      <c r="T20" s="134"/>
      <c r="U20" s="135">
        <f>'[1]Matríz de Carga'!K15</f>
        <v>31891</v>
      </c>
      <c r="V20" s="133" t="s">
        <v>280</v>
      </c>
      <c r="W20" s="136"/>
      <c r="X20" s="136"/>
      <c r="Y20" s="137">
        <f>'[1]Matríz de Carga'!K15</f>
        <v>31891</v>
      </c>
      <c r="Z20" s="134" t="s">
        <v>280</v>
      </c>
      <c r="AA20" s="134"/>
      <c r="AB20" s="134"/>
      <c r="AC20" s="137">
        <f>'[1]Matríz de Carga'!K15</f>
        <v>31891</v>
      </c>
      <c r="AD20" s="133" t="s">
        <v>280</v>
      </c>
      <c r="AE20" s="136"/>
      <c r="AF20" s="136"/>
      <c r="AG20" s="137">
        <f>'[1]Matríz de Carga'!K15</f>
        <v>31891</v>
      </c>
      <c r="AH20" s="133" t="s">
        <v>280</v>
      </c>
      <c r="AI20" s="136"/>
      <c r="AJ20" s="136"/>
      <c r="AK20" s="137">
        <f>'[1]Matríz de Carga'!K15</f>
        <v>31891</v>
      </c>
    </row>
    <row r="21" spans="2:37" ht="12" thickBot="1">
      <c r="B21" s="188" t="s">
        <v>342</v>
      </c>
      <c r="C21" s="189"/>
      <c r="D21" s="189"/>
      <c r="E21" s="135">
        <f>SUM(E6:E20)</f>
        <v>503129.80000000005</v>
      </c>
      <c r="F21" s="188" t="s">
        <v>342</v>
      </c>
      <c r="G21" s="189"/>
      <c r="H21" s="189"/>
      <c r="I21" s="135">
        <f>SUM(I6:I20)</f>
        <v>582113.1</v>
      </c>
      <c r="J21" s="188" t="s">
        <v>342</v>
      </c>
      <c r="K21" s="189"/>
      <c r="L21" s="189"/>
      <c r="M21" s="135">
        <f>SUM(M6:M20)</f>
        <v>551700.9</v>
      </c>
      <c r="N21" s="188" t="s">
        <v>342</v>
      </c>
      <c r="O21" s="189"/>
      <c r="P21" s="189"/>
      <c r="Q21" s="135">
        <f>SUM(Q6:Q20)</f>
        <v>582113.1</v>
      </c>
      <c r="R21" s="188" t="s">
        <v>342</v>
      </c>
      <c r="S21" s="189"/>
      <c r="T21" s="189"/>
      <c r="U21" s="135">
        <f>SUM(U6:U20)</f>
        <v>496196.80000000005</v>
      </c>
      <c r="V21" s="188" t="s">
        <v>342</v>
      </c>
      <c r="W21" s="189"/>
      <c r="X21" s="189"/>
      <c r="Y21" s="135">
        <f>SUM(Y6:Y20)</f>
        <v>1151548.8</v>
      </c>
      <c r="Z21" s="188" t="s">
        <v>342</v>
      </c>
      <c r="AA21" s="189"/>
      <c r="AB21" s="189"/>
      <c r="AC21" s="135">
        <f>SUM(AC6:AC20)</f>
        <v>496196.80000000005</v>
      </c>
      <c r="AD21" s="188" t="s">
        <v>342</v>
      </c>
      <c r="AE21" s="189"/>
      <c r="AF21" s="189"/>
      <c r="AG21" s="135">
        <f>SUM(AG6:AG20)</f>
        <v>582113.1</v>
      </c>
      <c r="AH21" s="188" t="s">
        <v>342</v>
      </c>
      <c r="AI21" s="189"/>
      <c r="AJ21" s="189"/>
      <c r="AK21" s="138">
        <f>SUM(AK6:AK20)</f>
        <v>551700.9</v>
      </c>
    </row>
    <row r="22" spans="2:37" ht="12" thickBot="1">
      <c r="B22" s="188" t="s">
        <v>343</v>
      </c>
      <c r="C22" s="189"/>
      <c r="D22" s="189"/>
      <c r="E22" s="139">
        <f>E21*1.19</f>
        <v>598724.46200000006</v>
      </c>
      <c r="F22" s="188" t="s">
        <v>343</v>
      </c>
      <c r="G22" s="189"/>
      <c r="H22" s="189"/>
      <c r="I22" s="139">
        <f>I21*1.19</f>
        <v>692714.58899999992</v>
      </c>
      <c r="J22" s="188" t="s">
        <v>343</v>
      </c>
      <c r="K22" s="189"/>
      <c r="L22" s="189"/>
      <c r="M22" s="139">
        <f>M21*1.19</f>
        <v>656524.071</v>
      </c>
      <c r="N22" s="188" t="s">
        <v>343</v>
      </c>
      <c r="O22" s="189"/>
      <c r="P22" s="189"/>
      <c r="Q22" s="139">
        <f>Q21*1.19</f>
        <v>692714.58899999992</v>
      </c>
      <c r="R22" s="188" t="s">
        <v>343</v>
      </c>
      <c r="S22" s="189"/>
      <c r="T22" s="189"/>
      <c r="U22" s="139">
        <f>U21*1.19</f>
        <v>590474.19200000004</v>
      </c>
      <c r="V22" s="188" t="s">
        <v>343</v>
      </c>
      <c r="W22" s="189"/>
      <c r="X22" s="189"/>
      <c r="Y22" s="139">
        <f>Y21*1.19</f>
        <v>1370343.0719999999</v>
      </c>
      <c r="Z22" s="188" t="s">
        <v>343</v>
      </c>
      <c r="AA22" s="189"/>
      <c r="AB22" s="189"/>
      <c r="AC22" s="139">
        <f>AC21*1.19</f>
        <v>590474.19200000004</v>
      </c>
      <c r="AD22" s="188" t="s">
        <v>343</v>
      </c>
      <c r="AE22" s="189"/>
      <c r="AF22" s="189"/>
      <c r="AG22" s="139">
        <f>AG21*1.19</f>
        <v>692714.58899999992</v>
      </c>
      <c r="AH22" s="188" t="s">
        <v>343</v>
      </c>
      <c r="AI22" s="189"/>
      <c r="AJ22" s="189"/>
      <c r="AK22" s="140">
        <f>AK21*1.19</f>
        <v>656524.071</v>
      </c>
    </row>
  </sheetData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K82"/>
  <sheetViews>
    <sheetView topLeftCell="B1" zoomScale="70" zoomScaleNormal="70" workbookViewId="0">
      <pane ySplit="4" topLeftCell="A5" activePane="bottomLeft" state="frozen"/>
      <selection pane="bottomLeft" activeCell="H28" sqref="H28"/>
    </sheetView>
  </sheetViews>
  <sheetFormatPr baseColWidth="10" defaultColWidth="11.42578125" defaultRowHeight="15"/>
  <cols>
    <col min="1" max="1" width="8.140625" style="1" customWidth="1"/>
    <col min="2" max="2" width="54.42578125" style="1" bestFit="1" customWidth="1"/>
    <col min="3" max="3" width="16.28515625" style="1" customWidth="1"/>
    <col min="4" max="4" width="16.42578125" style="1" bestFit="1" customWidth="1"/>
    <col min="5" max="5" width="16.28515625" style="1" customWidth="1"/>
    <col min="6" max="6" width="11.42578125" style="1"/>
    <col min="7" max="7" width="109.7109375" style="1" bestFit="1" customWidth="1"/>
    <col min="8" max="8" width="109.7109375" style="1" customWidth="1"/>
    <col min="9" max="9" width="38.85546875" style="1" customWidth="1"/>
    <col min="10" max="10" width="22.42578125" style="1" bestFit="1" customWidth="1"/>
    <col min="11" max="11" width="22.42578125" style="1" customWidth="1"/>
    <col min="12" max="16384" width="11.42578125" style="1"/>
  </cols>
  <sheetData>
    <row r="1" spans="2:11">
      <c r="B1" s="160" t="s">
        <v>405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2:11" ht="15.75" thickBot="1"/>
    <row r="3" spans="2:11" ht="24.6" customHeight="1" thickTop="1" thickBot="1">
      <c r="B3" s="163" t="s">
        <v>263</v>
      </c>
      <c r="C3" s="164"/>
      <c r="D3" s="164"/>
      <c r="E3" s="164"/>
      <c r="G3" s="165" t="s">
        <v>264</v>
      </c>
      <c r="H3" s="86"/>
      <c r="I3" s="86"/>
      <c r="J3" s="165" t="s">
        <v>265</v>
      </c>
      <c r="K3" s="162" t="s">
        <v>266</v>
      </c>
    </row>
    <row r="4" spans="2:11" ht="24.6" customHeight="1" thickTop="1" thickBot="1">
      <c r="B4" s="73" t="s">
        <v>267</v>
      </c>
      <c r="C4" s="73" t="s">
        <v>268</v>
      </c>
      <c r="D4" s="73" t="s">
        <v>269</v>
      </c>
      <c r="E4" s="73" t="s">
        <v>270</v>
      </c>
      <c r="G4" s="165"/>
      <c r="H4" s="86"/>
      <c r="I4" s="86"/>
      <c r="J4" s="165"/>
      <c r="K4" s="162"/>
    </row>
    <row r="5" spans="2:11" ht="16.5" customHeight="1" thickTop="1" thickBot="1">
      <c r="B5" s="70" t="s">
        <v>406</v>
      </c>
      <c r="C5" s="89" t="s">
        <v>271</v>
      </c>
      <c r="D5" s="141">
        <v>17084</v>
      </c>
      <c r="E5" s="71">
        <f>+D5*1.19</f>
        <v>20329.96</v>
      </c>
      <c r="G5" s="168" t="s">
        <v>272</v>
      </c>
      <c r="H5" s="88"/>
      <c r="I5" s="88"/>
      <c r="J5" s="169">
        <v>124081</v>
      </c>
      <c r="K5" s="148">
        <f>+J5*1.19</f>
        <v>147656.38999999998</v>
      </c>
    </row>
    <row r="6" spans="2:11" ht="16.5" customHeight="1" thickTop="1" thickBot="1">
      <c r="B6" s="70" t="s">
        <v>407</v>
      </c>
      <c r="C6" s="89" t="s">
        <v>75</v>
      </c>
      <c r="D6" s="141">
        <v>18107</v>
      </c>
      <c r="E6" s="71">
        <f t="shared" ref="E6:E69" si="0">+D6*1.19</f>
        <v>21547.329999999998</v>
      </c>
      <c r="G6" s="168"/>
      <c r="H6" s="88"/>
      <c r="I6" s="88"/>
      <c r="J6" s="169"/>
      <c r="K6" s="154"/>
    </row>
    <row r="7" spans="2:11" ht="16.5" customHeight="1" thickTop="1" thickBot="1">
      <c r="B7" s="70" t="s">
        <v>408</v>
      </c>
      <c r="C7" s="89" t="s">
        <v>274</v>
      </c>
      <c r="D7" s="141">
        <v>12295</v>
      </c>
      <c r="E7" s="71">
        <f t="shared" si="0"/>
        <v>14631.05</v>
      </c>
      <c r="G7" s="155" t="s">
        <v>275</v>
      </c>
      <c r="H7" s="87"/>
      <c r="I7" s="87"/>
      <c r="J7" s="166">
        <v>15900</v>
      </c>
      <c r="K7" s="148">
        <f>+J7*1.19</f>
        <v>18921</v>
      </c>
    </row>
    <row r="8" spans="2:11" ht="16.5" customHeight="1" thickTop="1" thickBot="1">
      <c r="B8" s="70" t="s">
        <v>409</v>
      </c>
      <c r="C8" s="89" t="s">
        <v>276</v>
      </c>
      <c r="D8" s="141">
        <v>25925</v>
      </c>
      <c r="E8" s="71">
        <f t="shared" si="0"/>
        <v>30850.75</v>
      </c>
      <c r="G8" s="155"/>
      <c r="H8" s="95"/>
      <c r="I8" s="95"/>
      <c r="J8" s="167"/>
      <c r="K8" s="154"/>
    </row>
    <row r="9" spans="2:11" ht="16.5" customHeight="1" thickTop="1" thickBot="1">
      <c r="B9" s="70" t="s">
        <v>409</v>
      </c>
      <c r="C9" s="89" t="s">
        <v>159</v>
      </c>
      <c r="D9" s="141">
        <v>13847</v>
      </c>
      <c r="E9" s="71">
        <f t="shared" si="0"/>
        <v>16477.93</v>
      </c>
      <c r="G9" s="155" t="s">
        <v>277</v>
      </c>
      <c r="H9" s="94"/>
      <c r="I9" s="94"/>
      <c r="J9" s="156">
        <v>17284</v>
      </c>
      <c r="K9" s="148">
        <f>+J9*1.19</f>
        <v>20567.96</v>
      </c>
    </row>
    <row r="10" spans="2:11" ht="16.5" customHeight="1" thickTop="1" thickBot="1">
      <c r="B10" s="70" t="s">
        <v>410</v>
      </c>
      <c r="C10" s="89" t="s">
        <v>278</v>
      </c>
      <c r="D10" s="141">
        <v>21957</v>
      </c>
      <c r="E10" s="71">
        <f t="shared" si="0"/>
        <v>26128.829999999998</v>
      </c>
      <c r="G10" s="155"/>
      <c r="H10" s="95"/>
      <c r="I10" s="95"/>
      <c r="J10" s="167"/>
      <c r="K10" s="154"/>
    </row>
    <row r="11" spans="2:11" ht="16.5" customHeight="1" thickTop="1" thickBot="1">
      <c r="B11" s="72" t="s">
        <v>407</v>
      </c>
      <c r="C11" s="91" t="s">
        <v>62</v>
      </c>
      <c r="D11" s="141">
        <v>49520</v>
      </c>
      <c r="E11" s="71">
        <f t="shared" si="0"/>
        <v>58928.799999999996</v>
      </c>
      <c r="G11" s="155" t="s">
        <v>430</v>
      </c>
      <c r="H11" s="158" t="s">
        <v>431</v>
      </c>
      <c r="I11" s="94"/>
      <c r="J11" s="156">
        <v>229061</v>
      </c>
      <c r="K11" s="148">
        <f>+J11*1.19</f>
        <v>272582.58999999997</v>
      </c>
    </row>
    <row r="12" spans="2:11" ht="16.5" customHeight="1" thickTop="1" thickBot="1">
      <c r="B12" s="72" t="s">
        <v>409</v>
      </c>
      <c r="C12" s="91" t="s">
        <v>26</v>
      </c>
      <c r="D12" s="141">
        <v>83513</v>
      </c>
      <c r="E12" s="71">
        <f t="shared" si="0"/>
        <v>99380.47</v>
      </c>
      <c r="G12" s="155"/>
      <c r="H12" s="159"/>
      <c r="I12" s="95"/>
      <c r="J12" s="157"/>
      <c r="K12" s="149"/>
    </row>
    <row r="13" spans="2:11" ht="16.5" customHeight="1" thickTop="1" thickBot="1">
      <c r="B13" s="72" t="s">
        <v>409</v>
      </c>
      <c r="C13" s="91" t="s">
        <v>279</v>
      </c>
      <c r="D13" s="141">
        <v>49761</v>
      </c>
      <c r="E13" s="71">
        <f t="shared" si="0"/>
        <v>59215.59</v>
      </c>
      <c r="G13" s="92" t="s">
        <v>280</v>
      </c>
      <c r="H13" s="92" t="s">
        <v>382</v>
      </c>
      <c r="I13" s="92" t="s">
        <v>383</v>
      </c>
      <c r="J13" s="150">
        <v>30000</v>
      </c>
      <c r="K13" s="153">
        <f>+J13*1.19</f>
        <v>35700</v>
      </c>
    </row>
    <row r="14" spans="2:11" ht="16.5" customHeight="1" thickTop="1" thickBot="1">
      <c r="B14" s="72" t="s">
        <v>392</v>
      </c>
      <c r="C14" s="91" t="s">
        <v>282</v>
      </c>
      <c r="D14" s="141">
        <v>5975</v>
      </c>
      <c r="E14" s="71">
        <f t="shared" si="0"/>
        <v>7110.25</v>
      </c>
      <c r="G14" s="92" t="s">
        <v>36</v>
      </c>
      <c r="H14" s="92" t="s">
        <v>384</v>
      </c>
      <c r="I14" s="93">
        <v>35000</v>
      </c>
      <c r="J14" s="151"/>
      <c r="K14" s="149"/>
    </row>
    <row r="15" spans="2:11" ht="16.5" customHeight="1" thickTop="1" thickBot="1">
      <c r="B15" s="70" t="s">
        <v>411</v>
      </c>
      <c r="C15" s="89" t="s">
        <v>283</v>
      </c>
      <c r="D15" s="141">
        <v>4460</v>
      </c>
      <c r="E15" s="71">
        <f t="shared" si="0"/>
        <v>5307.4</v>
      </c>
      <c r="G15" s="92" t="s">
        <v>385</v>
      </c>
      <c r="H15" s="92" t="s">
        <v>404</v>
      </c>
      <c r="I15" s="93">
        <v>6594</v>
      </c>
      <c r="J15" s="151"/>
      <c r="K15" s="149"/>
    </row>
    <row r="16" spans="2:11" ht="16.5" customHeight="1" thickTop="1" thickBot="1">
      <c r="B16" s="70" t="s">
        <v>412</v>
      </c>
      <c r="C16" s="89" t="s">
        <v>284</v>
      </c>
      <c r="D16" s="141">
        <v>12888</v>
      </c>
      <c r="E16" s="71">
        <f t="shared" si="0"/>
        <v>15336.72</v>
      </c>
      <c r="G16" s="92" t="s">
        <v>386</v>
      </c>
      <c r="H16" s="92" t="s">
        <v>387</v>
      </c>
      <c r="I16" s="93">
        <v>2631</v>
      </c>
      <c r="J16" s="152"/>
      <c r="K16" s="154"/>
    </row>
    <row r="17" spans="2:11" ht="16.5" customHeight="1" thickTop="1" thickBot="1">
      <c r="B17" s="70" t="s">
        <v>411</v>
      </c>
      <c r="C17" s="89" t="s">
        <v>285</v>
      </c>
      <c r="D17" s="141">
        <v>1892</v>
      </c>
      <c r="E17" s="71">
        <f t="shared" si="0"/>
        <v>2251.48</v>
      </c>
      <c r="G17" s="84"/>
      <c r="H17" s="84"/>
      <c r="I17" s="84"/>
      <c r="J17" s="83"/>
      <c r="K17" s="83"/>
    </row>
    <row r="18" spans="2:11" ht="16.5" customHeight="1" thickTop="1" thickBot="1">
      <c r="B18" s="72" t="s">
        <v>413</v>
      </c>
      <c r="C18" s="91" t="s">
        <v>287</v>
      </c>
      <c r="D18" s="141">
        <v>32683</v>
      </c>
      <c r="E18" s="71">
        <f t="shared" si="0"/>
        <v>38892.769999999997</v>
      </c>
      <c r="G18" s="84"/>
      <c r="H18" s="84"/>
      <c r="I18" s="84"/>
      <c r="J18" s="83"/>
      <c r="K18" s="83"/>
    </row>
    <row r="19" spans="2:11" ht="16.5" customHeight="1" thickTop="1" thickBot="1">
      <c r="B19" s="72" t="s">
        <v>414</v>
      </c>
      <c r="C19" s="91" t="s">
        <v>374</v>
      </c>
      <c r="D19" s="141">
        <v>48692</v>
      </c>
      <c r="E19" s="71">
        <f t="shared" si="0"/>
        <v>57943.479999999996</v>
      </c>
      <c r="G19" s="84"/>
      <c r="H19" s="84"/>
      <c r="I19" s="84"/>
      <c r="J19" s="83"/>
      <c r="K19" s="83"/>
    </row>
    <row r="20" spans="2:11" ht="16.5" customHeight="1" thickTop="1" thickBot="1">
      <c r="B20" s="70" t="s">
        <v>415</v>
      </c>
      <c r="C20" s="89" t="s">
        <v>60</v>
      </c>
      <c r="D20" s="141">
        <v>32372</v>
      </c>
      <c r="E20" s="71">
        <f t="shared" si="0"/>
        <v>38522.68</v>
      </c>
    </row>
    <row r="21" spans="2:11" ht="16.5" customHeight="1" thickTop="1" thickBot="1">
      <c r="B21" s="70" t="s">
        <v>409</v>
      </c>
      <c r="C21" s="89" t="s">
        <v>288</v>
      </c>
      <c r="D21" s="141">
        <v>43395</v>
      </c>
      <c r="E21" s="71">
        <f t="shared" si="0"/>
        <v>51640.049999999996</v>
      </c>
    </row>
    <row r="22" spans="2:11" ht="16.5" customHeight="1" thickTop="1" thickBot="1">
      <c r="B22" s="70" t="s">
        <v>416</v>
      </c>
      <c r="C22" s="89" t="s">
        <v>375</v>
      </c>
      <c r="D22" s="141">
        <v>43348</v>
      </c>
      <c r="E22" s="71">
        <f t="shared" si="0"/>
        <v>51584.119999999995</v>
      </c>
    </row>
    <row r="23" spans="2:11" ht="16.5" customHeight="1" thickTop="1" thickBot="1">
      <c r="B23" s="70" t="s">
        <v>416</v>
      </c>
      <c r="C23" s="89" t="s">
        <v>289</v>
      </c>
      <c r="D23" s="141">
        <v>65897</v>
      </c>
      <c r="E23" s="71">
        <f t="shared" si="0"/>
        <v>78417.429999999993</v>
      </c>
    </row>
    <row r="24" spans="2:11" ht="16.5" customHeight="1" thickTop="1" thickBot="1">
      <c r="B24" s="70" t="s">
        <v>409</v>
      </c>
      <c r="C24" s="89" t="s">
        <v>77</v>
      </c>
      <c r="D24" s="141">
        <v>35420</v>
      </c>
      <c r="E24" s="71">
        <f t="shared" si="0"/>
        <v>42149.799999999996</v>
      </c>
    </row>
    <row r="25" spans="2:11" ht="16.5" customHeight="1" thickTop="1" thickBot="1">
      <c r="B25" s="70" t="s">
        <v>409</v>
      </c>
      <c r="C25" s="89" t="s">
        <v>23</v>
      </c>
      <c r="D25" s="141">
        <v>63687</v>
      </c>
      <c r="E25" s="71">
        <f t="shared" si="0"/>
        <v>75787.53</v>
      </c>
    </row>
    <row r="26" spans="2:11" ht="16.5" customHeight="1" thickTop="1" thickBot="1">
      <c r="B26" s="70" t="s">
        <v>416</v>
      </c>
      <c r="C26" s="89" t="s">
        <v>290</v>
      </c>
      <c r="D26" s="141">
        <v>68236</v>
      </c>
      <c r="E26" s="71">
        <f t="shared" si="0"/>
        <v>81200.84</v>
      </c>
    </row>
    <row r="27" spans="2:11" ht="16.5" customHeight="1" thickTop="1" thickBot="1">
      <c r="B27" s="70" t="s">
        <v>416</v>
      </c>
      <c r="C27" s="89" t="s">
        <v>291</v>
      </c>
      <c r="D27" s="141">
        <v>41270</v>
      </c>
      <c r="E27" s="71">
        <f t="shared" si="0"/>
        <v>49111.299999999996</v>
      </c>
    </row>
    <row r="28" spans="2:11" ht="16.5" customHeight="1" thickTop="1" thickBot="1">
      <c r="B28" s="70" t="s">
        <v>416</v>
      </c>
      <c r="C28" s="89" t="s">
        <v>292</v>
      </c>
      <c r="D28" s="141">
        <v>50857</v>
      </c>
      <c r="E28" s="71">
        <f t="shared" si="0"/>
        <v>60519.829999999994</v>
      </c>
    </row>
    <row r="29" spans="2:11" ht="16.5" customHeight="1" thickTop="1" thickBot="1">
      <c r="B29" s="70" t="s">
        <v>409</v>
      </c>
      <c r="C29" s="89" t="s">
        <v>293</v>
      </c>
      <c r="D29" s="141">
        <v>17123</v>
      </c>
      <c r="E29" s="71">
        <f t="shared" si="0"/>
        <v>20376.37</v>
      </c>
    </row>
    <row r="30" spans="2:11" ht="16.5" customHeight="1" thickTop="1" thickBot="1">
      <c r="B30" s="70" t="s">
        <v>416</v>
      </c>
      <c r="C30" s="89" t="s">
        <v>294</v>
      </c>
      <c r="D30" s="141">
        <v>35984</v>
      </c>
      <c r="E30" s="71">
        <f t="shared" si="0"/>
        <v>42820.959999999999</v>
      </c>
    </row>
    <row r="31" spans="2:11" ht="16.5" customHeight="1" thickTop="1" thickBot="1">
      <c r="B31" s="70" t="s">
        <v>417</v>
      </c>
      <c r="C31" s="89" t="s">
        <v>18</v>
      </c>
      <c r="D31" s="141">
        <v>171914</v>
      </c>
      <c r="E31" s="71">
        <f t="shared" si="0"/>
        <v>204577.66</v>
      </c>
    </row>
    <row r="32" spans="2:11" ht="16.5" customHeight="1" thickTop="1" thickBot="1">
      <c r="B32" s="72" t="s">
        <v>418</v>
      </c>
      <c r="C32" s="91" t="s">
        <v>298</v>
      </c>
      <c r="D32" s="141">
        <v>23752</v>
      </c>
      <c r="E32" s="71">
        <f t="shared" si="0"/>
        <v>28264.879999999997</v>
      </c>
    </row>
    <row r="33" spans="2:5" ht="16.5" customHeight="1" thickTop="1" thickBot="1">
      <c r="B33" s="72" t="s">
        <v>418</v>
      </c>
      <c r="C33" s="91" t="s">
        <v>299</v>
      </c>
      <c r="D33" s="141">
        <v>48297</v>
      </c>
      <c r="E33" s="71">
        <f t="shared" si="0"/>
        <v>57473.43</v>
      </c>
    </row>
    <row r="34" spans="2:5" ht="16.5" customHeight="1" thickTop="1" thickBot="1">
      <c r="B34" s="72" t="s">
        <v>418</v>
      </c>
      <c r="C34" s="91" t="s">
        <v>80</v>
      </c>
      <c r="D34" s="141">
        <v>37157</v>
      </c>
      <c r="E34" s="71">
        <f t="shared" si="0"/>
        <v>44216.829999999994</v>
      </c>
    </row>
    <row r="35" spans="2:5" ht="16.5" customHeight="1" thickTop="1" thickBot="1">
      <c r="B35" s="72" t="s">
        <v>418</v>
      </c>
      <c r="C35" s="91" t="s">
        <v>300</v>
      </c>
      <c r="D35" s="141">
        <v>76402</v>
      </c>
      <c r="E35" s="71">
        <f t="shared" si="0"/>
        <v>90918.37999999999</v>
      </c>
    </row>
    <row r="36" spans="2:5" ht="16.5" customHeight="1" thickTop="1" thickBot="1">
      <c r="B36" s="72" t="s">
        <v>418</v>
      </c>
      <c r="C36" s="91" t="s">
        <v>301</v>
      </c>
      <c r="D36" s="141">
        <v>39577</v>
      </c>
      <c r="E36" s="71">
        <f t="shared" si="0"/>
        <v>47096.63</v>
      </c>
    </row>
    <row r="37" spans="2:5" ht="16.5" customHeight="1" thickTop="1" thickBot="1">
      <c r="B37" s="72" t="s">
        <v>418</v>
      </c>
      <c r="C37" s="91" t="s">
        <v>29</v>
      </c>
      <c r="D37" s="141">
        <v>83309</v>
      </c>
      <c r="E37" s="71">
        <f t="shared" si="0"/>
        <v>99137.709999999992</v>
      </c>
    </row>
    <row r="38" spans="2:5" ht="16.5" customHeight="1" thickTop="1" thickBot="1">
      <c r="B38" s="72" t="s">
        <v>418</v>
      </c>
      <c r="C38" s="91" t="s">
        <v>302</v>
      </c>
      <c r="D38" s="141">
        <v>62342</v>
      </c>
      <c r="E38" s="71">
        <f t="shared" si="0"/>
        <v>74186.98</v>
      </c>
    </row>
    <row r="39" spans="2:5" ht="16.5" customHeight="1" thickTop="1" thickBot="1">
      <c r="B39" s="72" t="s">
        <v>418</v>
      </c>
      <c r="C39" s="91" t="s">
        <v>303</v>
      </c>
      <c r="D39" s="141">
        <v>32064</v>
      </c>
      <c r="E39" s="71">
        <f t="shared" si="0"/>
        <v>38156.159999999996</v>
      </c>
    </row>
    <row r="40" spans="2:5" ht="16.5" customHeight="1" thickTop="1" thickBot="1">
      <c r="B40" s="72" t="s">
        <v>418</v>
      </c>
      <c r="C40" s="91" t="s">
        <v>304</v>
      </c>
      <c r="D40" s="141">
        <v>51973</v>
      </c>
      <c r="E40" s="71">
        <f t="shared" si="0"/>
        <v>61847.869999999995</v>
      </c>
    </row>
    <row r="41" spans="2:5" ht="16.5" customHeight="1" thickTop="1" thickBot="1">
      <c r="B41" s="72" t="s">
        <v>418</v>
      </c>
      <c r="C41" s="91" t="s">
        <v>305</v>
      </c>
      <c r="D41" s="141">
        <v>46331</v>
      </c>
      <c r="E41" s="71">
        <f t="shared" si="0"/>
        <v>55133.89</v>
      </c>
    </row>
    <row r="42" spans="2:5" ht="16.5" customHeight="1" thickTop="1" thickBot="1">
      <c r="B42" s="72" t="s">
        <v>418</v>
      </c>
      <c r="C42" s="91" t="s">
        <v>306</v>
      </c>
      <c r="D42" s="141">
        <v>32064</v>
      </c>
      <c r="E42" s="71">
        <f t="shared" si="0"/>
        <v>38156.159999999996</v>
      </c>
    </row>
    <row r="43" spans="2:5" ht="16.5" customHeight="1" thickTop="1" thickBot="1">
      <c r="B43" s="72" t="s">
        <v>419</v>
      </c>
      <c r="C43" s="89" t="s">
        <v>63</v>
      </c>
      <c r="D43" s="141">
        <v>33515</v>
      </c>
      <c r="E43" s="71">
        <f t="shared" si="0"/>
        <v>39882.85</v>
      </c>
    </row>
    <row r="44" spans="2:5" ht="16.5" customHeight="1" thickTop="1" thickBot="1">
      <c r="B44" s="70" t="s">
        <v>419</v>
      </c>
      <c r="C44" s="89" t="s">
        <v>309</v>
      </c>
      <c r="D44" s="141">
        <v>30587</v>
      </c>
      <c r="E44" s="71">
        <f t="shared" si="0"/>
        <v>36398.53</v>
      </c>
    </row>
    <row r="45" spans="2:5" ht="16.5" thickTop="1" thickBot="1">
      <c r="B45" s="70" t="s">
        <v>419</v>
      </c>
      <c r="C45" s="89" t="s">
        <v>78</v>
      </c>
      <c r="D45" s="141">
        <v>25759</v>
      </c>
      <c r="E45" s="71">
        <f t="shared" si="0"/>
        <v>30653.21</v>
      </c>
    </row>
    <row r="46" spans="2:5" ht="16.5" thickTop="1" thickBot="1">
      <c r="B46" s="70" t="s">
        <v>419</v>
      </c>
      <c r="C46" s="89" t="s">
        <v>310</v>
      </c>
      <c r="D46" s="141">
        <v>38249</v>
      </c>
      <c r="E46" s="71">
        <f t="shared" si="0"/>
        <v>45516.31</v>
      </c>
    </row>
    <row r="47" spans="2:5" ht="16.5" thickTop="1" thickBot="1">
      <c r="B47" s="70" t="s">
        <v>419</v>
      </c>
      <c r="C47" s="89" t="s">
        <v>311</v>
      </c>
      <c r="D47" s="141">
        <v>35529</v>
      </c>
      <c r="E47" s="71">
        <f t="shared" si="0"/>
        <v>42279.509999999995</v>
      </c>
    </row>
    <row r="48" spans="2:5" ht="16.5" customHeight="1" thickTop="1" thickBot="1">
      <c r="B48" s="70" t="s">
        <v>419</v>
      </c>
      <c r="C48" s="89" t="s">
        <v>312</v>
      </c>
      <c r="D48" s="141">
        <v>33515</v>
      </c>
      <c r="E48" s="71">
        <f t="shared" si="0"/>
        <v>39882.85</v>
      </c>
    </row>
    <row r="49" spans="2:5" ht="16.5" customHeight="1" thickTop="1" thickBot="1">
      <c r="B49" s="70" t="s">
        <v>419</v>
      </c>
      <c r="C49" s="89" t="s">
        <v>313</v>
      </c>
      <c r="D49" s="141">
        <v>33559</v>
      </c>
      <c r="E49" s="71">
        <f t="shared" si="0"/>
        <v>39935.21</v>
      </c>
    </row>
    <row r="50" spans="2:5" ht="16.5" customHeight="1" thickTop="1" thickBot="1">
      <c r="B50" s="70" t="s">
        <v>420</v>
      </c>
      <c r="C50" s="89" t="s">
        <v>314</v>
      </c>
      <c r="D50" s="141">
        <v>38249</v>
      </c>
      <c r="E50" s="71">
        <f t="shared" si="0"/>
        <v>45516.31</v>
      </c>
    </row>
    <row r="51" spans="2:5" ht="16.5" customHeight="1" thickTop="1" thickBot="1">
      <c r="B51" s="70" t="s">
        <v>419</v>
      </c>
      <c r="C51" s="89" t="s">
        <v>315</v>
      </c>
      <c r="D51" s="141">
        <v>27877</v>
      </c>
      <c r="E51" s="71">
        <f t="shared" si="0"/>
        <v>33173.629999999997</v>
      </c>
    </row>
    <row r="52" spans="2:5" ht="16.5" customHeight="1" thickTop="1" thickBot="1">
      <c r="B52" s="70" t="s">
        <v>421</v>
      </c>
      <c r="C52" s="91" t="s">
        <v>82</v>
      </c>
      <c r="D52" s="141">
        <v>40998</v>
      </c>
      <c r="E52" s="71">
        <f t="shared" si="0"/>
        <v>48787.619999999995</v>
      </c>
    </row>
    <row r="53" spans="2:5" ht="16.5" customHeight="1" thickTop="1" thickBot="1">
      <c r="B53" s="70" t="s">
        <v>421</v>
      </c>
      <c r="C53" s="91" t="s">
        <v>317</v>
      </c>
      <c r="D53" s="141">
        <v>57014</v>
      </c>
      <c r="E53" s="71">
        <f t="shared" ref="E53" si="1">+D53*1.19</f>
        <v>67846.66</v>
      </c>
    </row>
    <row r="54" spans="2:5" ht="16.5" customHeight="1" thickTop="1" thickBot="1">
      <c r="B54" s="72" t="s">
        <v>422</v>
      </c>
      <c r="C54" s="91" t="s">
        <v>319</v>
      </c>
      <c r="D54" s="141">
        <v>62933</v>
      </c>
      <c r="E54" s="71">
        <f t="shared" si="0"/>
        <v>74890.26999999999</v>
      </c>
    </row>
    <row r="55" spans="2:5" ht="16.5" customHeight="1" thickTop="1" thickBot="1">
      <c r="B55" s="72" t="s">
        <v>421</v>
      </c>
      <c r="C55" s="91" t="s">
        <v>112</v>
      </c>
      <c r="D55" s="141">
        <v>58290</v>
      </c>
      <c r="E55" s="71">
        <f t="shared" si="0"/>
        <v>69365.099999999991</v>
      </c>
    </row>
    <row r="56" spans="2:5" ht="16.5" customHeight="1" thickTop="1" thickBot="1">
      <c r="B56" s="72" t="s">
        <v>423</v>
      </c>
      <c r="C56" s="91" t="s">
        <v>321</v>
      </c>
      <c r="D56" s="141">
        <v>92789</v>
      </c>
      <c r="E56" s="71">
        <f t="shared" si="0"/>
        <v>110418.90999999999</v>
      </c>
    </row>
    <row r="57" spans="2:5" ht="16.5" customHeight="1" thickTop="1" thickBot="1">
      <c r="B57" s="72" t="s">
        <v>424</v>
      </c>
      <c r="C57" s="91" t="s">
        <v>48</v>
      </c>
      <c r="D57" s="141">
        <v>88627</v>
      </c>
      <c r="E57" s="71">
        <f t="shared" si="0"/>
        <v>105466.12999999999</v>
      </c>
    </row>
    <row r="58" spans="2:5" ht="16.5" customHeight="1" thickTop="1" thickBot="1">
      <c r="B58" s="72" t="s">
        <v>422</v>
      </c>
      <c r="C58" s="91" t="s">
        <v>324</v>
      </c>
      <c r="D58" s="141">
        <v>67577</v>
      </c>
      <c r="E58" s="71">
        <f t="shared" si="0"/>
        <v>80416.62999999999</v>
      </c>
    </row>
    <row r="59" spans="2:5" ht="16.5" thickTop="1" thickBot="1">
      <c r="B59" s="72" t="s">
        <v>409</v>
      </c>
      <c r="C59" s="89" t="s">
        <v>86</v>
      </c>
      <c r="D59" s="141">
        <v>28128</v>
      </c>
      <c r="E59" s="71">
        <f t="shared" si="0"/>
        <v>33472.32</v>
      </c>
    </row>
    <row r="60" spans="2:5" ht="16.5" thickTop="1" thickBot="1">
      <c r="B60" s="72" t="s">
        <v>425</v>
      </c>
      <c r="C60" s="91" t="s">
        <v>327</v>
      </c>
      <c r="D60" s="141">
        <v>9951</v>
      </c>
      <c r="E60" s="71">
        <f t="shared" ref="E60" si="2">+D60*1.19</f>
        <v>11841.689999999999</v>
      </c>
    </row>
    <row r="61" spans="2:5" ht="16.5" thickTop="1" thickBot="1">
      <c r="B61" s="72" t="s">
        <v>392</v>
      </c>
      <c r="C61" s="91" t="s">
        <v>329</v>
      </c>
      <c r="D61" s="141">
        <v>8676</v>
      </c>
      <c r="E61" s="71">
        <f t="shared" si="0"/>
        <v>10324.439999999999</v>
      </c>
    </row>
    <row r="62" spans="2:5" ht="16.5" thickTop="1" thickBot="1">
      <c r="B62" s="70" t="s">
        <v>412</v>
      </c>
      <c r="C62" s="91" t="s">
        <v>331</v>
      </c>
      <c r="D62" s="141">
        <v>9790</v>
      </c>
      <c r="E62" s="71">
        <f t="shared" si="0"/>
        <v>11650.1</v>
      </c>
    </row>
    <row r="63" spans="2:5" ht="16.5" thickTop="1" thickBot="1">
      <c r="B63" s="72" t="s">
        <v>411</v>
      </c>
      <c r="C63" s="91" t="s">
        <v>332</v>
      </c>
      <c r="D63" s="141">
        <v>1908</v>
      </c>
      <c r="E63" s="71">
        <f t="shared" si="0"/>
        <v>2270.52</v>
      </c>
    </row>
    <row r="64" spans="2:5" ht="16.5" thickTop="1" thickBot="1">
      <c r="B64" s="72" t="s">
        <v>426</v>
      </c>
      <c r="C64" s="91" t="s">
        <v>376</v>
      </c>
      <c r="D64" s="141">
        <v>229061</v>
      </c>
      <c r="E64" s="71">
        <f t="shared" si="0"/>
        <v>272582.58999999997</v>
      </c>
    </row>
    <row r="65" spans="2:5" ht="16.5" thickTop="1" thickBot="1">
      <c r="B65" s="72" t="s">
        <v>427</v>
      </c>
      <c r="C65" s="91" t="s">
        <v>377</v>
      </c>
      <c r="D65" s="141">
        <v>2790</v>
      </c>
      <c r="E65" s="71">
        <f t="shared" si="0"/>
        <v>3320.1</v>
      </c>
    </row>
    <row r="66" spans="2:5" ht="16.5" thickTop="1" thickBot="1">
      <c r="B66" s="72" t="s">
        <v>415</v>
      </c>
      <c r="C66" s="91" t="s">
        <v>378</v>
      </c>
      <c r="D66" s="141">
        <v>35420</v>
      </c>
      <c r="E66" s="71">
        <f t="shared" si="0"/>
        <v>42149.799999999996</v>
      </c>
    </row>
    <row r="67" spans="2:5" ht="16.5" thickTop="1" thickBot="1">
      <c r="B67" s="72" t="s">
        <v>428</v>
      </c>
      <c r="C67" s="91" t="s">
        <v>379</v>
      </c>
      <c r="D67" s="141">
        <v>8436</v>
      </c>
      <c r="E67" s="71">
        <f t="shared" si="0"/>
        <v>10038.84</v>
      </c>
    </row>
    <row r="68" spans="2:5" ht="16.5" thickTop="1" thickBot="1">
      <c r="B68" s="72" t="s">
        <v>392</v>
      </c>
      <c r="C68" s="91" t="s">
        <v>329</v>
      </c>
      <c r="D68" s="141">
        <v>8676</v>
      </c>
      <c r="E68" s="71">
        <f t="shared" si="0"/>
        <v>10324.439999999999</v>
      </c>
    </row>
    <row r="69" spans="2:5" ht="16.5" thickTop="1" thickBot="1">
      <c r="B69" s="72" t="s">
        <v>423</v>
      </c>
      <c r="C69" s="91" t="s">
        <v>322</v>
      </c>
      <c r="D69" s="141">
        <v>82203</v>
      </c>
      <c r="E69" s="71">
        <f t="shared" si="0"/>
        <v>97821.569999999992</v>
      </c>
    </row>
    <row r="70" spans="2:5" ht="16.5" thickTop="1" thickBot="1">
      <c r="B70" s="72" t="s">
        <v>419</v>
      </c>
      <c r="C70" s="91" t="s">
        <v>122</v>
      </c>
      <c r="D70" s="141">
        <v>29327</v>
      </c>
      <c r="E70" s="71">
        <f t="shared" ref="E70:E80" si="3">+D70*1.19</f>
        <v>34899.129999999997</v>
      </c>
    </row>
    <row r="71" spans="2:5" ht="16.5" thickTop="1" thickBot="1">
      <c r="B71" s="72" t="s">
        <v>411</v>
      </c>
      <c r="C71" s="91" t="s">
        <v>285</v>
      </c>
      <c r="D71" s="141">
        <v>1892</v>
      </c>
      <c r="E71" s="71">
        <f t="shared" si="3"/>
        <v>2251.48</v>
      </c>
    </row>
    <row r="72" spans="2:5" ht="16.5" thickTop="1" thickBot="1">
      <c r="B72" s="72" t="s">
        <v>428</v>
      </c>
      <c r="C72" s="91" t="s">
        <v>380</v>
      </c>
      <c r="D72" s="141">
        <v>6933</v>
      </c>
      <c r="E72" s="71">
        <f t="shared" si="3"/>
        <v>8250.27</v>
      </c>
    </row>
    <row r="73" spans="2:5" ht="16.5" thickTop="1" thickBot="1">
      <c r="B73" s="72" t="s">
        <v>411</v>
      </c>
      <c r="C73" s="91" t="s">
        <v>381</v>
      </c>
      <c r="D73" s="141">
        <v>4831</v>
      </c>
      <c r="E73" s="71">
        <f t="shared" si="3"/>
        <v>5748.8899999999994</v>
      </c>
    </row>
    <row r="74" spans="2:5" ht="16.5" thickTop="1" thickBot="1">
      <c r="B74" s="72" t="s">
        <v>416</v>
      </c>
      <c r="C74" s="91" t="s">
        <v>295</v>
      </c>
      <c r="D74" s="141">
        <v>43096</v>
      </c>
      <c r="E74" s="71">
        <f t="shared" si="3"/>
        <v>51284.24</v>
      </c>
    </row>
    <row r="75" spans="2:5" ht="16.5" thickTop="1" thickBot="1">
      <c r="B75" s="72" t="s">
        <v>418</v>
      </c>
      <c r="C75" s="91" t="s">
        <v>307</v>
      </c>
      <c r="D75" s="141">
        <v>39327</v>
      </c>
      <c r="E75" s="71">
        <f t="shared" si="3"/>
        <v>46799.13</v>
      </c>
    </row>
    <row r="76" spans="2:5" ht="16.5" thickTop="1" thickBot="1">
      <c r="B76" s="72" t="s">
        <v>410</v>
      </c>
      <c r="C76" s="91" t="s">
        <v>110</v>
      </c>
      <c r="D76" s="141">
        <v>41039</v>
      </c>
      <c r="E76" s="71">
        <f t="shared" si="3"/>
        <v>48836.409999999996</v>
      </c>
    </row>
    <row r="77" spans="2:5" ht="16.5" thickTop="1" thickBot="1">
      <c r="B77" s="72" t="s">
        <v>411</v>
      </c>
      <c r="C77" s="91" t="s">
        <v>381</v>
      </c>
      <c r="D77" s="141">
        <v>4831</v>
      </c>
      <c r="E77" s="71">
        <f t="shared" si="3"/>
        <v>5748.8899999999994</v>
      </c>
    </row>
    <row r="78" spans="2:5" ht="16.5" thickTop="1" thickBot="1">
      <c r="B78" s="72" t="s">
        <v>392</v>
      </c>
      <c r="C78" s="91" t="s">
        <v>391</v>
      </c>
      <c r="D78" s="141">
        <v>6016</v>
      </c>
      <c r="E78" s="71">
        <f t="shared" si="3"/>
        <v>7159.04</v>
      </c>
    </row>
    <row r="79" spans="2:5" ht="16.5" thickTop="1" thickBot="1">
      <c r="B79" s="72" t="s">
        <v>429</v>
      </c>
      <c r="C79" s="91" t="s">
        <v>395</v>
      </c>
      <c r="D79" s="141">
        <v>537217</v>
      </c>
      <c r="E79" s="71">
        <f t="shared" si="3"/>
        <v>639288.23</v>
      </c>
    </row>
    <row r="80" spans="2:5" ht="16.5" thickTop="1" thickBot="1">
      <c r="B80" s="72" t="s">
        <v>428</v>
      </c>
      <c r="C80" s="91" t="s">
        <v>396</v>
      </c>
      <c r="D80" s="141">
        <v>695</v>
      </c>
      <c r="E80" s="71">
        <f t="shared" si="3"/>
        <v>827.05</v>
      </c>
    </row>
    <row r="81" spans="2:5" ht="16.5" thickTop="1" thickBot="1">
      <c r="B81" s="72"/>
      <c r="C81" s="91"/>
      <c r="D81" s="90"/>
      <c r="E81" s="71"/>
    </row>
    <row r="82" spans="2:5" ht="15.75" thickTop="1"/>
  </sheetData>
  <sheetProtection selectLockedCells="1"/>
  <autoFilter ref="B4:E80" xr:uid="{00000000-0001-0000-0300-000000000000}"/>
  <mergeCells count="20">
    <mergeCell ref="B1:K1"/>
    <mergeCell ref="K3:K4"/>
    <mergeCell ref="K5:K6"/>
    <mergeCell ref="K7:K8"/>
    <mergeCell ref="K9:K10"/>
    <mergeCell ref="B3:E3"/>
    <mergeCell ref="G3:G4"/>
    <mergeCell ref="J3:J4"/>
    <mergeCell ref="J7:J8"/>
    <mergeCell ref="G7:G8"/>
    <mergeCell ref="G5:G6"/>
    <mergeCell ref="J5:J6"/>
    <mergeCell ref="G9:G10"/>
    <mergeCell ref="J9:J10"/>
    <mergeCell ref="K11:K12"/>
    <mergeCell ref="J13:J16"/>
    <mergeCell ref="K13:K16"/>
    <mergeCell ref="G11:G12"/>
    <mergeCell ref="J11:J12"/>
    <mergeCell ref="H11:H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FEE9-CA17-466F-A453-34218E043530}">
  <sheetPr>
    <tabColor theme="0"/>
  </sheetPr>
  <dimension ref="B1:AK22"/>
  <sheetViews>
    <sheetView showGridLines="0" tabSelected="1" zoomScale="80" zoomScaleNormal="80" workbookViewId="0">
      <selection activeCell="W28" sqref="W28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9.28515625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333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1.7</v>
      </c>
      <c r="E6" s="55">
        <f>D6*'Matríz de Carga'!J5</f>
        <v>210937.69999999998</v>
      </c>
      <c r="F6" s="33" t="s">
        <v>339</v>
      </c>
      <c r="G6" s="50"/>
      <c r="H6" s="56">
        <v>2</v>
      </c>
      <c r="I6" s="55">
        <f>H6*'Matríz de Carga'!J5</f>
        <v>248162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</v>
      </c>
      <c r="Q6" s="51">
        <f>P6*'Matríz de Carga'!J5</f>
        <v>248162</v>
      </c>
      <c r="R6" s="33" t="s">
        <v>339</v>
      </c>
      <c r="S6" s="41"/>
      <c r="T6" s="56">
        <v>1.7</v>
      </c>
      <c r="U6" s="55">
        <f>T6*'Matríz de Carga'!J5</f>
        <v>210937.69999999998</v>
      </c>
      <c r="V6" s="33" t="s">
        <v>339</v>
      </c>
      <c r="W6" s="50"/>
      <c r="X6" s="56">
        <v>2.9</v>
      </c>
      <c r="Y6" s="39">
        <f>X6*'Matríz de Carga'!J5</f>
        <v>359834.89999999997</v>
      </c>
      <c r="Z6" s="41" t="s">
        <v>339</v>
      </c>
      <c r="AA6" s="41"/>
      <c r="AB6" s="56">
        <v>1.7</v>
      </c>
      <c r="AC6" s="31">
        <f>AB6*'Matríz de Carga'!J5</f>
        <v>210937.69999999998</v>
      </c>
      <c r="AD6" s="33" t="s">
        <v>339</v>
      </c>
      <c r="AE6" s="50"/>
      <c r="AF6" s="56">
        <v>2</v>
      </c>
      <c r="AG6" s="39">
        <f>AF6*'Matríz de Carga'!J5</f>
        <v>248162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74" t="s">
        <v>340</v>
      </c>
      <c r="C7" s="76" t="s">
        <v>341</v>
      </c>
      <c r="D7" s="77">
        <v>4</v>
      </c>
      <c r="E7" s="59">
        <f>D7*'Matríz de Carga'!J9</f>
        <v>69136</v>
      </c>
      <c r="F7" s="45" t="s">
        <v>340</v>
      </c>
      <c r="G7" s="58" t="str">
        <f>C7</f>
        <v>508.00 (0W20)</v>
      </c>
      <c r="H7" s="57">
        <v>4</v>
      </c>
      <c r="I7" s="59">
        <f>E7</f>
        <v>69136</v>
      </c>
      <c r="J7" s="45" t="s">
        <v>340</v>
      </c>
      <c r="K7" s="58" t="str">
        <f>G7</f>
        <v>508.00 (0W20)</v>
      </c>
      <c r="L7" s="57">
        <v>4</v>
      </c>
      <c r="M7" s="59">
        <f>E7</f>
        <v>69136</v>
      </c>
      <c r="N7" s="45" t="s">
        <v>340</v>
      </c>
      <c r="O7" s="58" t="str">
        <f>K7</f>
        <v>508.00 (0W20)</v>
      </c>
      <c r="P7" s="57">
        <v>4</v>
      </c>
      <c r="Q7" s="59">
        <f>E7</f>
        <v>69136</v>
      </c>
      <c r="R7" s="74" t="s">
        <v>340</v>
      </c>
      <c r="S7" s="76" t="s">
        <v>341</v>
      </c>
      <c r="T7" s="57">
        <v>4</v>
      </c>
      <c r="U7" s="59">
        <f>E7</f>
        <v>69136</v>
      </c>
      <c r="V7" s="45" t="s">
        <v>340</v>
      </c>
      <c r="W7" s="58" t="str">
        <f>S7</f>
        <v>508.00 (0W20)</v>
      </c>
      <c r="X7" s="57">
        <v>4</v>
      </c>
      <c r="Y7" s="46">
        <f>E7</f>
        <v>69136</v>
      </c>
      <c r="Z7" s="60" t="s">
        <v>340</v>
      </c>
      <c r="AA7" s="60" t="str">
        <f>W7</f>
        <v>508.00 (0W20)</v>
      </c>
      <c r="AB7" s="57">
        <v>4</v>
      </c>
      <c r="AC7" s="46">
        <f>E7</f>
        <v>69136</v>
      </c>
      <c r="AD7" s="45" t="s">
        <v>340</v>
      </c>
      <c r="AE7" s="58" t="str">
        <f>AA7</f>
        <v>508.00 (0W20)</v>
      </c>
      <c r="AF7" s="57">
        <v>4</v>
      </c>
      <c r="AG7" s="46">
        <f>E7</f>
        <v>69136</v>
      </c>
      <c r="AH7" s="45" t="s">
        <v>340</v>
      </c>
      <c r="AI7" s="58" t="str">
        <f>AE7</f>
        <v>508.00 (0W20)</v>
      </c>
      <c r="AJ7" s="57">
        <v>4</v>
      </c>
      <c r="AK7" s="46">
        <f>E7</f>
        <v>69136</v>
      </c>
    </row>
    <row r="8" spans="2:37">
      <c r="B8" s="74" t="s">
        <v>160</v>
      </c>
      <c r="C8" s="68" t="s">
        <v>271</v>
      </c>
      <c r="D8" s="57">
        <v>1</v>
      </c>
      <c r="E8" s="59">
        <f>VLOOKUP(C8,'Matríz de Carga'!$C:$D,2,0)*D8</f>
        <v>17084</v>
      </c>
      <c r="F8" s="45" t="s">
        <v>160</v>
      </c>
      <c r="G8" s="69" t="str">
        <f>C8</f>
        <v>04E115561T</v>
      </c>
      <c r="H8" s="57">
        <v>1</v>
      </c>
      <c r="I8" s="59">
        <f>VLOOKUP(G8,'Matríz de Carga'!$C:$D,2,0)*H8</f>
        <v>17084</v>
      </c>
      <c r="J8" s="45" t="s">
        <v>160</v>
      </c>
      <c r="K8" s="69" t="str">
        <f>C8</f>
        <v>04E115561T</v>
      </c>
      <c r="L8" s="57">
        <v>1</v>
      </c>
      <c r="M8" s="59">
        <f>VLOOKUP(K8,'Matríz de Carga'!$C:$D,2,0)*L8</f>
        <v>17084</v>
      </c>
      <c r="N8" s="45" t="s">
        <v>160</v>
      </c>
      <c r="O8" s="69" t="str">
        <f>C8</f>
        <v>04E115561T</v>
      </c>
      <c r="P8" s="57">
        <v>1</v>
      </c>
      <c r="Q8" s="59">
        <f>VLOOKUP(O8,'Matríz de Carga'!$C:$D,2,0)*P8</f>
        <v>17084</v>
      </c>
      <c r="R8" s="74" t="s">
        <v>160</v>
      </c>
      <c r="S8" s="68" t="str">
        <f>C8</f>
        <v>04E115561T</v>
      </c>
      <c r="T8" s="57">
        <v>1</v>
      </c>
      <c r="U8" s="59">
        <f>VLOOKUP(S8,'Matríz de Carga'!$C:$D,2,0)*T8</f>
        <v>17084</v>
      </c>
      <c r="V8" s="74" t="s">
        <v>160</v>
      </c>
      <c r="W8" s="68" t="str">
        <f>C8</f>
        <v>04E115561T</v>
      </c>
      <c r="X8" s="57">
        <v>1</v>
      </c>
      <c r="Y8" s="46">
        <f>VLOOKUP(W8,'Matríz de Carga'!$C:$D,2,0)*X8</f>
        <v>17084</v>
      </c>
      <c r="Z8" s="76" t="s">
        <v>160</v>
      </c>
      <c r="AA8" s="68" t="str">
        <f>C8</f>
        <v>04E115561T</v>
      </c>
      <c r="AB8" s="57">
        <v>1</v>
      </c>
      <c r="AC8" s="59">
        <f>VLOOKUP(AA8,'Matríz de Carga'!$C:$D,2,0)*AB8</f>
        <v>17084</v>
      </c>
      <c r="AD8" s="74" t="s">
        <v>160</v>
      </c>
      <c r="AE8" s="68" t="str">
        <f>C8</f>
        <v>04E115561T</v>
      </c>
      <c r="AF8" s="57">
        <v>1</v>
      </c>
      <c r="AG8" s="59">
        <f>VLOOKUP(AE8,'Matríz de Carga'!$C:$D,2,0)*AF8</f>
        <v>17084</v>
      </c>
      <c r="AH8" s="45" t="s">
        <v>160</v>
      </c>
      <c r="AI8" s="69" t="str">
        <f>C8</f>
        <v>04E115561T</v>
      </c>
      <c r="AJ8" s="57">
        <v>1</v>
      </c>
      <c r="AK8" s="46">
        <f>VLOOKUP(AI8,'Matríz de Carga'!$C:$D,2,0)*AJ8</f>
        <v>17084</v>
      </c>
    </row>
    <row r="9" spans="2:37">
      <c r="B9" s="74" t="s">
        <v>273</v>
      </c>
      <c r="C9" s="68" t="s">
        <v>283</v>
      </c>
      <c r="D9" s="57">
        <v>1</v>
      </c>
      <c r="E9" s="59">
        <f>VLOOKUP(C9,'Matríz de Carga'!$C:$D,2,0)*D9</f>
        <v>4460</v>
      </c>
      <c r="F9" s="74" t="s">
        <v>273</v>
      </c>
      <c r="G9" s="68" t="s">
        <v>283</v>
      </c>
      <c r="H9" s="57">
        <v>1</v>
      </c>
      <c r="I9" s="59">
        <f>VLOOKUP(G9,'Matríz de Carga'!$C:$D,2,0)*H9</f>
        <v>4460</v>
      </c>
      <c r="J9" s="74" t="s">
        <v>273</v>
      </c>
      <c r="K9" s="68" t="s">
        <v>283</v>
      </c>
      <c r="L9" s="57">
        <v>1</v>
      </c>
      <c r="M9" s="59">
        <f>VLOOKUP(K9,'Matríz de Carga'!$C:$D,2,0)*L9</f>
        <v>4460</v>
      </c>
      <c r="N9" s="74" t="s">
        <v>273</v>
      </c>
      <c r="O9" s="68" t="s">
        <v>283</v>
      </c>
      <c r="P9" s="57">
        <v>1</v>
      </c>
      <c r="Q9" s="59">
        <f>VLOOKUP(O9,'Matríz de Carga'!$C:$D,2,0)*P9</f>
        <v>4460</v>
      </c>
      <c r="R9" s="74" t="s">
        <v>273</v>
      </c>
      <c r="S9" s="68" t="s">
        <v>283</v>
      </c>
      <c r="T9" s="57">
        <v>1</v>
      </c>
      <c r="U9" s="59">
        <f>VLOOKUP(S9,'Matríz de Carga'!$C:$D,2,0)*T9</f>
        <v>4460</v>
      </c>
      <c r="V9" s="74" t="s">
        <v>273</v>
      </c>
      <c r="W9" s="68" t="s">
        <v>283</v>
      </c>
      <c r="X9" s="57">
        <v>1</v>
      </c>
      <c r="Y9" s="46">
        <f>VLOOKUP(W9,'Matríz de Carga'!$C:$D,2,0)*X9</f>
        <v>4460</v>
      </c>
      <c r="Z9" s="76" t="s">
        <v>273</v>
      </c>
      <c r="AA9" s="68" t="s">
        <v>283</v>
      </c>
      <c r="AB9" s="57">
        <v>1</v>
      </c>
      <c r="AC9" s="59">
        <f>VLOOKUP(AA9,'Matríz de Carga'!$C:$D,2,0)*AB9</f>
        <v>4460</v>
      </c>
      <c r="AD9" s="74" t="s">
        <v>273</v>
      </c>
      <c r="AE9" s="68" t="s">
        <v>283</v>
      </c>
      <c r="AF9" s="57">
        <v>1</v>
      </c>
      <c r="AG9" s="59">
        <f>VLOOKUP(AE9,'Matríz de Carga'!$C:$D,2,0)*AF9</f>
        <v>4460</v>
      </c>
      <c r="AH9" s="74" t="s">
        <v>273</v>
      </c>
      <c r="AI9" s="68" t="s">
        <v>283</v>
      </c>
      <c r="AJ9" s="57">
        <v>1</v>
      </c>
      <c r="AK9" s="46">
        <f>VLOOKUP(AI9,'Matríz de Carga'!$C:$D,2,0)*AJ9</f>
        <v>4460</v>
      </c>
    </row>
    <row r="10" spans="2:37">
      <c r="B10" s="75" t="s">
        <v>281</v>
      </c>
      <c r="C10" s="58" t="s">
        <v>282</v>
      </c>
      <c r="D10" s="57">
        <v>1</v>
      </c>
      <c r="E10" s="59">
        <f>VLOOKUP(C10,'Matríz de Carga'!$C:$D,2,0)*D10</f>
        <v>5975</v>
      </c>
      <c r="F10" s="75" t="s">
        <v>93</v>
      </c>
      <c r="G10" s="58" t="s">
        <v>279</v>
      </c>
      <c r="H10" s="80">
        <v>1</v>
      </c>
      <c r="I10" s="59">
        <f>VLOOKUP(G10,'Matríz de Carga'!$C:$D,2,0)*H10</f>
        <v>49761</v>
      </c>
      <c r="J10" s="45" t="s">
        <v>24</v>
      </c>
      <c r="K10" s="69" t="s">
        <v>293</v>
      </c>
      <c r="L10" s="57">
        <v>1</v>
      </c>
      <c r="M10" s="59">
        <f>VLOOKUP(K10,'Matríz de Carga'!$C:$D,2,0)*L10</f>
        <v>17123</v>
      </c>
      <c r="N10" s="75" t="s">
        <v>93</v>
      </c>
      <c r="O10" s="58" t="s">
        <v>279</v>
      </c>
      <c r="P10" s="80">
        <v>1</v>
      </c>
      <c r="Q10" s="59">
        <f>VLOOKUP(O10,'Matríz de Carga'!$C:$D,2,0)*P10</f>
        <v>49761</v>
      </c>
      <c r="R10" s="75" t="s">
        <v>93</v>
      </c>
      <c r="S10" s="58" t="s">
        <v>279</v>
      </c>
      <c r="T10" s="57">
        <v>1</v>
      </c>
      <c r="U10" s="59">
        <f>VLOOKUP(S10,'Matríz de Carga'!$C:$D,2,0)*T10</f>
        <v>49761</v>
      </c>
      <c r="V10" s="75" t="s">
        <v>93</v>
      </c>
      <c r="W10" s="58" t="s">
        <v>279</v>
      </c>
      <c r="X10" s="57">
        <v>1</v>
      </c>
      <c r="Y10" s="46">
        <f>VLOOKUP(W10,'Matríz de Carga'!$C:$D,2,0)*X10</f>
        <v>49761</v>
      </c>
      <c r="Z10" s="81" t="s">
        <v>93</v>
      </c>
      <c r="AA10" s="58" t="s">
        <v>279</v>
      </c>
      <c r="AB10" s="57">
        <v>1</v>
      </c>
      <c r="AC10" s="59">
        <f>VLOOKUP(AA10,'Matríz de Carga'!$C:$D,2,0)*AB10</f>
        <v>49761</v>
      </c>
      <c r="AD10" s="75" t="s">
        <v>93</v>
      </c>
      <c r="AE10" s="58" t="s">
        <v>279</v>
      </c>
      <c r="AF10" s="80">
        <v>1</v>
      </c>
      <c r="AG10" s="59">
        <f>VLOOKUP(AE10,'Matríz de Carga'!$C:$D,2,0)*AF10</f>
        <v>49761</v>
      </c>
      <c r="AH10" s="45" t="s">
        <v>24</v>
      </c>
      <c r="AI10" s="69" t="s">
        <v>293</v>
      </c>
      <c r="AJ10" s="57">
        <v>1</v>
      </c>
      <c r="AK10" s="46">
        <f>VLOOKUP(AI10,'Matríz de Carga'!$C:$D,2,0)*AJ10</f>
        <v>17123</v>
      </c>
    </row>
    <row r="11" spans="2:37">
      <c r="B11" s="75" t="s">
        <v>93</v>
      </c>
      <c r="C11" s="58" t="s">
        <v>279</v>
      </c>
      <c r="D11" s="57">
        <v>1</v>
      </c>
      <c r="E11" s="59">
        <f>VLOOKUP(C11,'Matríz de Carga'!$C:$D,2,0)*D11</f>
        <v>49761</v>
      </c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75" t="s">
        <v>93</v>
      </c>
      <c r="K11" s="58" t="s">
        <v>279</v>
      </c>
      <c r="L11" s="57">
        <v>1</v>
      </c>
      <c r="M11" s="59">
        <f>VLOOKUP(K11,'Matríz de Carga'!$C:$D,2,0)*L11</f>
        <v>49761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24</v>
      </c>
      <c r="W11" s="69" t="s">
        <v>293</v>
      </c>
      <c r="X11" s="57">
        <v>1</v>
      </c>
      <c r="Y11" s="46">
        <f>VLOOKUP(W11,'Matríz de Carga'!$C:$D,2,0)*X11</f>
        <v>17123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75" t="s">
        <v>93</v>
      </c>
      <c r="AI11" s="58" t="s">
        <v>279</v>
      </c>
      <c r="AJ11" s="57">
        <v>1</v>
      </c>
      <c r="AK11" s="46">
        <f>VLOOKUP(AI11,'Matríz de Carga'!$C:$D,2,0)*AJ11</f>
        <v>49761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298</v>
      </c>
      <c r="X13" s="57">
        <v>1</v>
      </c>
      <c r="Y13" s="46">
        <f>VLOOKUP(W13,'Matríz de Carga'!$C:$D,2,0)*X13</f>
        <v>23752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314</v>
      </c>
      <c r="X14" s="57">
        <v>3</v>
      </c>
      <c r="Y14" s="46">
        <f>VLOOKUP(W14,'Matríz de Carga'!$C:$D,2,0)*X14</f>
        <v>114747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/>
      <c r="W15" s="58"/>
      <c r="X15" s="57"/>
      <c r="Y15" s="46"/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/>
      <c r="W16" s="69"/>
      <c r="X16" s="57"/>
      <c r="Y16" s="46"/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387353.69999999995</v>
      </c>
      <c r="F21" s="188" t="s">
        <v>342</v>
      </c>
      <c r="G21" s="189"/>
      <c r="H21" s="189"/>
      <c r="I21" s="37">
        <f>SUM(I6:I20)</f>
        <v>451286</v>
      </c>
      <c r="J21" s="188" t="s">
        <v>342</v>
      </c>
      <c r="K21" s="189"/>
      <c r="L21" s="189"/>
      <c r="M21" s="37">
        <f>SUM(M6:M20)</f>
        <v>423317.9</v>
      </c>
      <c r="N21" s="188" t="s">
        <v>342</v>
      </c>
      <c r="O21" s="189"/>
      <c r="P21" s="189"/>
      <c r="Q21" s="37">
        <f>SUM(Q6:Q20)</f>
        <v>451286</v>
      </c>
      <c r="R21" s="188" t="s">
        <v>342</v>
      </c>
      <c r="S21" s="189"/>
      <c r="T21" s="189"/>
      <c r="U21" s="37">
        <f>SUM(U6:U20)</f>
        <v>381378.69999999995</v>
      </c>
      <c r="V21" s="188" t="s">
        <v>342</v>
      </c>
      <c r="W21" s="189"/>
      <c r="X21" s="189"/>
      <c r="Y21" s="37">
        <f>SUM(Y6:Y20)</f>
        <v>718580.89999999991</v>
      </c>
      <c r="Z21" s="188" t="s">
        <v>342</v>
      </c>
      <c r="AA21" s="189"/>
      <c r="AB21" s="189"/>
      <c r="AC21" s="37">
        <f>SUM(AC6:AC20)</f>
        <v>381378.69999999995</v>
      </c>
      <c r="AD21" s="188" t="s">
        <v>342</v>
      </c>
      <c r="AE21" s="189"/>
      <c r="AF21" s="189"/>
      <c r="AG21" s="37">
        <f>SUM(AG6:AG20)</f>
        <v>451286</v>
      </c>
      <c r="AH21" s="188" t="s">
        <v>342</v>
      </c>
      <c r="AI21" s="189"/>
      <c r="AJ21" s="189"/>
      <c r="AK21" s="65">
        <f>SUM(AK6:AK20)</f>
        <v>423317.9</v>
      </c>
    </row>
    <row r="22" spans="2:37" ht="15.75" thickBot="1">
      <c r="B22" s="188" t="s">
        <v>343</v>
      </c>
      <c r="C22" s="189"/>
      <c r="D22" s="189"/>
      <c r="E22" s="28">
        <f>E21*1.19</f>
        <v>460950.90299999993</v>
      </c>
      <c r="F22" s="188" t="s">
        <v>343</v>
      </c>
      <c r="G22" s="189"/>
      <c r="H22" s="189"/>
      <c r="I22" s="28">
        <f>I21*1.19</f>
        <v>537030.34</v>
      </c>
      <c r="J22" s="188" t="s">
        <v>343</v>
      </c>
      <c r="K22" s="189"/>
      <c r="L22" s="189"/>
      <c r="M22" s="28">
        <f>M21*1.19</f>
        <v>503748.30099999998</v>
      </c>
      <c r="N22" s="188" t="s">
        <v>343</v>
      </c>
      <c r="O22" s="189"/>
      <c r="P22" s="189"/>
      <c r="Q22" s="28">
        <f>Q21*1.19</f>
        <v>537030.34</v>
      </c>
      <c r="R22" s="188" t="s">
        <v>343</v>
      </c>
      <c r="S22" s="189"/>
      <c r="T22" s="189"/>
      <c r="U22" s="28">
        <f>U21*1.19</f>
        <v>453840.65299999993</v>
      </c>
      <c r="V22" s="188" t="s">
        <v>343</v>
      </c>
      <c r="W22" s="189"/>
      <c r="X22" s="189"/>
      <c r="Y22" s="28">
        <f>Y21*1.19</f>
        <v>855111.27099999983</v>
      </c>
      <c r="Z22" s="188" t="s">
        <v>343</v>
      </c>
      <c r="AA22" s="189"/>
      <c r="AB22" s="189"/>
      <c r="AC22" s="28">
        <f>AC21*1.19</f>
        <v>453840.65299999993</v>
      </c>
      <c r="AD22" s="188" t="s">
        <v>343</v>
      </c>
      <c r="AE22" s="189"/>
      <c r="AF22" s="189"/>
      <c r="AG22" s="28">
        <f>AG21*1.19</f>
        <v>537030.34</v>
      </c>
      <c r="AH22" s="188" t="s">
        <v>343</v>
      </c>
      <c r="AI22" s="189"/>
      <c r="AJ22" s="189"/>
      <c r="AK22" s="29">
        <f>AK21*1.19</f>
        <v>503748.30099999998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E5B6-40D4-4F52-B0F5-7096FCB368B4}">
  <dimension ref="B1:AK22"/>
  <sheetViews>
    <sheetView showGridLines="0" zoomScale="80" zoomScaleNormal="80" workbookViewId="0">
      <selection activeCell="P16" sqref="P16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344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1.7</v>
      </c>
      <c r="E6" s="55">
        <f>D6*'Matríz de Carga'!J5</f>
        <v>210937.69999999998</v>
      </c>
      <c r="F6" s="33" t="s">
        <v>339</v>
      </c>
      <c r="G6" s="50"/>
      <c r="H6" s="56">
        <v>2</v>
      </c>
      <c r="I6" s="55">
        <f>H6*'Matríz de Carga'!J5</f>
        <v>248162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</v>
      </c>
      <c r="Q6" s="51">
        <f>P6*'Matríz de Carga'!J5</f>
        <v>248162</v>
      </c>
      <c r="R6" s="33" t="s">
        <v>339</v>
      </c>
      <c r="S6" s="41"/>
      <c r="T6" s="56">
        <v>1.7</v>
      </c>
      <c r="U6" s="55">
        <f>T6*'Matríz de Carga'!J5</f>
        <v>210937.69999999998</v>
      </c>
      <c r="V6" s="33" t="s">
        <v>339</v>
      </c>
      <c r="W6" s="50"/>
      <c r="X6" s="56">
        <v>2.8</v>
      </c>
      <c r="Y6" s="39">
        <f>X6*'Matríz de Carga'!J5</f>
        <v>347426.8</v>
      </c>
      <c r="Z6" s="41" t="s">
        <v>339</v>
      </c>
      <c r="AA6" s="41"/>
      <c r="AB6" s="56">
        <v>1.7</v>
      </c>
      <c r="AC6" s="31">
        <f>AB6*'Matríz de Carga'!J5</f>
        <v>210937.69999999998</v>
      </c>
      <c r="AD6" s="33" t="s">
        <v>339</v>
      </c>
      <c r="AE6" s="50"/>
      <c r="AF6" s="56">
        <v>2</v>
      </c>
      <c r="AG6" s="39">
        <f>AF6*'Matríz de Carga'!J5</f>
        <v>248162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74" t="s">
        <v>340</v>
      </c>
      <c r="C7" s="76" t="s">
        <v>341</v>
      </c>
      <c r="D7" s="77">
        <v>4.5</v>
      </c>
      <c r="E7" s="59">
        <f>D7*'Matríz de Carga'!J9</f>
        <v>77778</v>
      </c>
      <c r="F7" s="74" t="s">
        <v>340</v>
      </c>
      <c r="G7" s="76" t="s">
        <v>341</v>
      </c>
      <c r="H7" s="77">
        <f>+D7</f>
        <v>4.5</v>
      </c>
      <c r="I7" s="59">
        <f>E7</f>
        <v>77778</v>
      </c>
      <c r="J7" s="74" t="s">
        <v>340</v>
      </c>
      <c r="K7" s="76" t="s">
        <v>341</v>
      </c>
      <c r="L7" s="77">
        <f>+D7</f>
        <v>4.5</v>
      </c>
      <c r="M7" s="59">
        <f>E7</f>
        <v>77778</v>
      </c>
      <c r="N7" s="74" t="s">
        <v>340</v>
      </c>
      <c r="O7" s="76" t="s">
        <v>341</v>
      </c>
      <c r="P7" s="77">
        <f>+D7</f>
        <v>4.5</v>
      </c>
      <c r="Q7" s="59">
        <f>E7</f>
        <v>77778</v>
      </c>
      <c r="R7" s="74" t="s">
        <v>340</v>
      </c>
      <c r="S7" s="76" t="s">
        <v>341</v>
      </c>
      <c r="T7" s="77">
        <f>+P7</f>
        <v>4.5</v>
      </c>
      <c r="U7" s="59">
        <f>E7</f>
        <v>77778</v>
      </c>
      <c r="V7" s="74" t="s">
        <v>340</v>
      </c>
      <c r="W7" s="76" t="s">
        <v>341</v>
      </c>
      <c r="X7" s="77">
        <f>+T7</f>
        <v>4.5</v>
      </c>
      <c r="Y7" s="46">
        <f>E7</f>
        <v>77778</v>
      </c>
      <c r="Z7" s="76" t="s">
        <v>340</v>
      </c>
      <c r="AA7" s="76" t="s">
        <v>341</v>
      </c>
      <c r="AB7" s="77">
        <f>+X7</f>
        <v>4.5</v>
      </c>
      <c r="AC7" s="46">
        <f>E7</f>
        <v>77778</v>
      </c>
      <c r="AD7" s="74" t="s">
        <v>340</v>
      </c>
      <c r="AE7" s="76" t="s">
        <v>341</v>
      </c>
      <c r="AF7" s="77">
        <f>+AB7</f>
        <v>4.5</v>
      </c>
      <c r="AG7" s="46">
        <f>E7</f>
        <v>77778</v>
      </c>
      <c r="AH7" s="74" t="s">
        <v>340</v>
      </c>
      <c r="AI7" s="76" t="s">
        <v>341</v>
      </c>
      <c r="AJ7" s="77">
        <f>+AF7</f>
        <v>4.5</v>
      </c>
      <c r="AK7" s="46">
        <f>E7</f>
        <v>77778</v>
      </c>
    </row>
    <row r="8" spans="2:37">
      <c r="B8" s="74" t="s">
        <v>160</v>
      </c>
      <c r="C8" s="68" t="s">
        <v>271</v>
      </c>
      <c r="D8" s="57">
        <v>1</v>
      </c>
      <c r="E8" s="59">
        <f>VLOOKUP(C8,'Matríz de Carga'!$C:$D,2,0)*D8</f>
        <v>17084</v>
      </c>
      <c r="F8" s="74" t="s">
        <v>160</v>
      </c>
      <c r="G8" s="68" t="str">
        <f>C8</f>
        <v>04E115561T</v>
      </c>
      <c r="H8" s="57">
        <v>1</v>
      </c>
      <c r="I8" s="59">
        <f>VLOOKUP(G8,'Matríz de Carga'!$C:$D,2,0)*H8</f>
        <v>17084</v>
      </c>
      <c r="J8" s="74" t="s">
        <v>160</v>
      </c>
      <c r="K8" s="68" t="str">
        <f>C8</f>
        <v>04E115561T</v>
      </c>
      <c r="L8" s="57">
        <v>1</v>
      </c>
      <c r="M8" s="59">
        <f>VLOOKUP(K8,'Matríz de Carga'!$C:$D,2,0)*L8</f>
        <v>17084</v>
      </c>
      <c r="N8" s="74" t="s">
        <v>160</v>
      </c>
      <c r="O8" s="68" t="str">
        <f>C8</f>
        <v>04E115561T</v>
      </c>
      <c r="P8" s="57">
        <v>1</v>
      </c>
      <c r="Q8" s="59">
        <f>VLOOKUP(O8,'Matríz de Carga'!$C:$D,2,0)*P8</f>
        <v>17084</v>
      </c>
      <c r="R8" s="74" t="s">
        <v>160</v>
      </c>
      <c r="S8" s="68" t="str">
        <f>C8</f>
        <v>04E115561T</v>
      </c>
      <c r="T8" s="57">
        <v>1</v>
      </c>
      <c r="U8" s="59">
        <f>VLOOKUP(S8,'Matríz de Carga'!$C:$D,2,0)*T8</f>
        <v>17084</v>
      </c>
      <c r="V8" s="74" t="s">
        <v>160</v>
      </c>
      <c r="W8" s="68" t="str">
        <f>C8</f>
        <v>04E115561T</v>
      </c>
      <c r="X8" s="57">
        <v>1</v>
      </c>
      <c r="Y8" s="46">
        <f>VLOOKUP(W8,'Matríz de Carga'!$C:$D,2,0)*X8</f>
        <v>17084</v>
      </c>
      <c r="Z8" s="76" t="s">
        <v>160</v>
      </c>
      <c r="AA8" s="68" t="str">
        <f>C8</f>
        <v>04E115561T</v>
      </c>
      <c r="AB8" s="57">
        <v>1</v>
      </c>
      <c r="AC8" s="59">
        <f>VLOOKUP(AA8,'Matríz de Carga'!$C:$D,2,0)*AB8</f>
        <v>17084</v>
      </c>
      <c r="AD8" s="74" t="s">
        <v>160</v>
      </c>
      <c r="AE8" s="68" t="str">
        <f>C8</f>
        <v>04E115561T</v>
      </c>
      <c r="AF8" s="57">
        <v>1</v>
      </c>
      <c r="AG8" s="59">
        <f>VLOOKUP(AE8,'Matríz de Carga'!$C:$D,2,0)*AF8</f>
        <v>17084</v>
      </c>
      <c r="AH8" s="74" t="s">
        <v>160</v>
      </c>
      <c r="AI8" s="68" t="str">
        <f>C8</f>
        <v>04E115561T</v>
      </c>
      <c r="AJ8" s="57">
        <v>1</v>
      </c>
      <c r="AK8" s="46">
        <f>VLOOKUP(AI8,'Matríz de Carga'!$C:$D,2,0)*AJ8</f>
        <v>17084</v>
      </c>
    </row>
    <row r="9" spans="2:37">
      <c r="B9" s="74" t="s">
        <v>273</v>
      </c>
      <c r="C9" s="68" t="s">
        <v>283</v>
      </c>
      <c r="D9" s="57">
        <v>1</v>
      </c>
      <c r="E9" s="59">
        <f>VLOOKUP(C9,'Matríz de Carga'!$C:$D,2,0)*D9</f>
        <v>4460</v>
      </c>
      <c r="F9" s="74" t="s">
        <v>273</v>
      </c>
      <c r="G9" s="68" t="s">
        <v>283</v>
      </c>
      <c r="H9" s="57">
        <v>1</v>
      </c>
      <c r="I9" s="59">
        <f>VLOOKUP(G9,'Matríz de Carga'!$C:$D,2,0)*H9</f>
        <v>4460</v>
      </c>
      <c r="J9" s="74" t="s">
        <v>273</v>
      </c>
      <c r="K9" s="68" t="s">
        <v>283</v>
      </c>
      <c r="L9" s="57">
        <v>1</v>
      </c>
      <c r="M9" s="59">
        <f>VLOOKUP(K9,'Matríz de Carga'!$C:$D,2,0)*L9</f>
        <v>4460</v>
      </c>
      <c r="N9" s="74" t="s">
        <v>273</v>
      </c>
      <c r="O9" s="68" t="s">
        <v>283</v>
      </c>
      <c r="P9" s="57">
        <v>1</v>
      </c>
      <c r="Q9" s="59">
        <f>VLOOKUP(O9,'Matríz de Carga'!$C:$D,2,0)*P9</f>
        <v>4460</v>
      </c>
      <c r="R9" s="74" t="s">
        <v>273</v>
      </c>
      <c r="S9" s="68" t="s">
        <v>283</v>
      </c>
      <c r="T9" s="57">
        <v>1</v>
      </c>
      <c r="U9" s="59">
        <f>VLOOKUP(S9,'Matríz de Carga'!$C:$D,2,0)*T9</f>
        <v>4460</v>
      </c>
      <c r="V9" s="74" t="s">
        <v>273</v>
      </c>
      <c r="W9" s="68" t="s">
        <v>283</v>
      </c>
      <c r="X9" s="57">
        <v>1</v>
      </c>
      <c r="Y9" s="46">
        <f>VLOOKUP(W9,'Matríz de Carga'!$C:$D,2,0)*X9</f>
        <v>4460</v>
      </c>
      <c r="Z9" s="76" t="s">
        <v>273</v>
      </c>
      <c r="AA9" s="68" t="s">
        <v>283</v>
      </c>
      <c r="AB9" s="57">
        <v>1</v>
      </c>
      <c r="AC9" s="59">
        <f>VLOOKUP(AA9,'Matríz de Carga'!$C:$D,2,0)*AB9</f>
        <v>4460</v>
      </c>
      <c r="AD9" s="74" t="s">
        <v>273</v>
      </c>
      <c r="AE9" s="68" t="s">
        <v>283</v>
      </c>
      <c r="AF9" s="57">
        <v>1</v>
      </c>
      <c r="AG9" s="59">
        <f>VLOOKUP(AE9,'Matríz de Carga'!$C:$D,2,0)*AF9</f>
        <v>4460</v>
      </c>
      <c r="AH9" s="74" t="s">
        <v>273</v>
      </c>
      <c r="AI9" s="68" t="s">
        <v>283</v>
      </c>
      <c r="AJ9" s="57">
        <v>1</v>
      </c>
      <c r="AK9" s="46">
        <f>VLOOKUP(AI9,'Matríz de Carga'!$C:$D,2,0)*AJ9</f>
        <v>4460</v>
      </c>
    </row>
    <row r="10" spans="2:37">
      <c r="B10" s="75" t="s">
        <v>281</v>
      </c>
      <c r="C10" s="58" t="s">
        <v>282</v>
      </c>
      <c r="D10" s="57">
        <v>1</v>
      </c>
      <c r="E10" s="59">
        <f>VLOOKUP(C10,'Matríz de Carga'!$C:$D,2,0)*D10</f>
        <v>5975</v>
      </c>
      <c r="F10" s="75" t="s">
        <v>93</v>
      </c>
      <c r="G10" s="58" t="s">
        <v>279</v>
      </c>
      <c r="H10" s="80">
        <v>1</v>
      </c>
      <c r="I10" s="59">
        <f>VLOOKUP(G10,'Matríz de Carga'!$C:$D,2,0)*H10</f>
        <v>49761</v>
      </c>
      <c r="J10" s="75" t="s">
        <v>93</v>
      </c>
      <c r="K10" s="58" t="s">
        <v>279</v>
      </c>
      <c r="L10" s="57">
        <v>1</v>
      </c>
      <c r="M10" s="59">
        <f>VLOOKUP(K10,'Matríz de Carga'!$C:$D,2,0)*L10</f>
        <v>49761</v>
      </c>
      <c r="N10" s="75" t="s">
        <v>93</v>
      </c>
      <c r="O10" s="58" t="s">
        <v>279</v>
      </c>
      <c r="P10" s="80">
        <v>1</v>
      </c>
      <c r="Q10" s="59">
        <f>VLOOKUP(O10,'Matríz de Carga'!$C:$D,2,0)*P10</f>
        <v>49761</v>
      </c>
      <c r="R10" s="75" t="s">
        <v>93</v>
      </c>
      <c r="S10" s="58" t="s">
        <v>279</v>
      </c>
      <c r="T10" s="57">
        <v>1</v>
      </c>
      <c r="U10" s="59">
        <f>VLOOKUP(S10,'Matríz de Carga'!$C:$D,2,0)*T10</f>
        <v>49761</v>
      </c>
      <c r="V10" s="75" t="s">
        <v>93</v>
      </c>
      <c r="W10" s="58" t="s">
        <v>279</v>
      </c>
      <c r="X10" s="57">
        <v>1</v>
      </c>
      <c r="Y10" s="46">
        <f>VLOOKUP(W10,'Matríz de Carga'!$C:$D,2,0)*X10</f>
        <v>49761</v>
      </c>
      <c r="Z10" s="81" t="s">
        <v>93</v>
      </c>
      <c r="AA10" s="58" t="s">
        <v>279</v>
      </c>
      <c r="AB10" s="57">
        <v>1</v>
      </c>
      <c r="AC10" s="59">
        <f>VLOOKUP(AA10,'Matríz de Carga'!$C:$D,2,0)*AB10</f>
        <v>49761</v>
      </c>
      <c r="AD10" s="75" t="s">
        <v>93</v>
      </c>
      <c r="AE10" s="58" t="s">
        <v>279</v>
      </c>
      <c r="AF10" s="80">
        <v>1</v>
      </c>
      <c r="AG10" s="59">
        <f>VLOOKUP(AE10,'Matríz de Carga'!$C:$D,2,0)*AF10</f>
        <v>49761</v>
      </c>
      <c r="AH10" s="75" t="s">
        <v>93</v>
      </c>
      <c r="AI10" s="58" t="s">
        <v>279</v>
      </c>
      <c r="AJ10" s="57">
        <v>1</v>
      </c>
      <c r="AK10" s="46">
        <f>VLOOKUP(AI10,'Matríz de Carga'!$C:$D,2,0)*AJ10</f>
        <v>49761</v>
      </c>
    </row>
    <row r="11" spans="2:37">
      <c r="B11" s="75" t="s">
        <v>93</v>
      </c>
      <c r="C11" s="58" t="s">
        <v>279</v>
      </c>
      <c r="D11" s="57">
        <v>1</v>
      </c>
      <c r="E11" s="59">
        <f>VLOOKUP(C11,'Matríz de Carga'!$C:$D,2,0)*D11</f>
        <v>49761</v>
      </c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5" t="s">
        <v>24</v>
      </c>
      <c r="K11" s="58" t="s">
        <v>294</v>
      </c>
      <c r="L11" s="57">
        <v>1</v>
      </c>
      <c r="M11" s="59">
        <f>VLOOKUP(K11,'Matríz de Carga'!$C:$D,2,0)*L11</f>
        <v>35984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5" t="s">
        <v>24</v>
      </c>
      <c r="W11" s="58" t="s">
        <v>294</v>
      </c>
      <c r="X11" s="57">
        <v>1</v>
      </c>
      <c r="Y11" s="46">
        <f>VLOOKUP(W11,'Matríz de Carga'!$C:$D,2,0)*X11</f>
        <v>35984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5" t="s">
        <v>24</v>
      </c>
      <c r="AI11" s="58" t="s">
        <v>294</v>
      </c>
      <c r="AJ11" s="57">
        <v>1</v>
      </c>
      <c r="AK11" s="46">
        <f>VLOOKUP(AI11,'Matríz de Carga'!$C:$D,2,0)*AJ11</f>
        <v>35984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298</v>
      </c>
      <c r="X13" s="57">
        <v>1</v>
      </c>
      <c r="Y13" s="46">
        <f>VLOOKUP(W13,'Matríz de Carga'!$C:$D,2,0)*X13</f>
        <v>23752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315</v>
      </c>
      <c r="X14" s="57">
        <v>4</v>
      </c>
      <c r="Y14" s="46">
        <f>VLOOKUP(W14,'Matríz de Carga'!$C:$D,2,0)*X14</f>
        <v>111508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/>
      <c r="W15" s="58"/>
      <c r="X15" s="57"/>
      <c r="Y15" s="46"/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/>
      <c r="W16" s="69"/>
      <c r="X16" s="57"/>
      <c r="Y16" s="46"/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395995.69999999995</v>
      </c>
      <c r="F21" s="188" t="s">
        <v>342</v>
      </c>
      <c r="G21" s="189"/>
      <c r="H21" s="189"/>
      <c r="I21" s="37">
        <f>SUM(I6:I20)</f>
        <v>459928</v>
      </c>
      <c r="J21" s="188" t="s">
        <v>342</v>
      </c>
      <c r="K21" s="189"/>
      <c r="L21" s="189"/>
      <c r="M21" s="37">
        <f>SUM(M6:M20)</f>
        <v>450820.9</v>
      </c>
      <c r="N21" s="188" t="s">
        <v>342</v>
      </c>
      <c r="O21" s="189"/>
      <c r="P21" s="189"/>
      <c r="Q21" s="37">
        <f>SUM(Q6:Q20)</f>
        <v>459928</v>
      </c>
      <c r="R21" s="188" t="s">
        <v>342</v>
      </c>
      <c r="S21" s="189"/>
      <c r="T21" s="189"/>
      <c r="U21" s="37">
        <f>SUM(U6:U20)</f>
        <v>390020.69999999995</v>
      </c>
      <c r="V21" s="188" t="s">
        <v>342</v>
      </c>
      <c r="W21" s="189"/>
      <c r="X21" s="189"/>
      <c r="Y21" s="37">
        <f>SUM(Y6:Y20)</f>
        <v>730436.8</v>
      </c>
      <c r="Z21" s="188" t="s">
        <v>342</v>
      </c>
      <c r="AA21" s="189"/>
      <c r="AB21" s="189"/>
      <c r="AC21" s="37">
        <f>SUM(AC6:AC20)</f>
        <v>390020.69999999995</v>
      </c>
      <c r="AD21" s="188" t="s">
        <v>342</v>
      </c>
      <c r="AE21" s="189"/>
      <c r="AF21" s="189"/>
      <c r="AG21" s="37">
        <f>SUM(AG6:AG20)</f>
        <v>459928</v>
      </c>
      <c r="AH21" s="188" t="s">
        <v>342</v>
      </c>
      <c r="AI21" s="189"/>
      <c r="AJ21" s="189"/>
      <c r="AK21" s="65">
        <f>SUM(AK6:AK20)</f>
        <v>450820.9</v>
      </c>
    </row>
    <row r="22" spans="2:37" ht="15.75" thickBot="1">
      <c r="B22" s="188" t="s">
        <v>343</v>
      </c>
      <c r="C22" s="189"/>
      <c r="D22" s="189"/>
      <c r="E22" s="28">
        <f>E21*1.19</f>
        <v>471234.88299999991</v>
      </c>
      <c r="F22" s="188" t="s">
        <v>343</v>
      </c>
      <c r="G22" s="189"/>
      <c r="H22" s="189"/>
      <c r="I22" s="28">
        <f>I21*1.19</f>
        <v>547314.31999999995</v>
      </c>
      <c r="J22" s="188" t="s">
        <v>343</v>
      </c>
      <c r="K22" s="189"/>
      <c r="L22" s="189"/>
      <c r="M22" s="28">
        <f>M21*1.19</f>
        <v>536476.87100000004</v>
      </c>
      <c r="N22" s="188" t="s">
        <v>343</v>
      </c>
      <c r="O22" s="189"/>
      <c r="P22" s="189"/>
      <c r="Q22" s="28">
        <f>Q21*1.19</f>
        <v>547314.31999999995</v>
      </c>
      <c r="R22" s="188" t="s">
        <v>343</v>
      </c>
      <c r="S22" s="189"/>
      <c r="T22" s="189"/>
      <c r="U22" s="28">
        <f>U21*1.19</f>
        <v>464124.63299999991</v>
      </c>
      <c r="V22" s="188" t="s">
        <v>343</v>
      </c>
      <c r="W22" s="189"/>
      <c r="X22" s="189"/>
      <c r="Y22" s="28">
        <f>Y21*1.19</f>
        <v>869219.79200000002</v>
      </c>
      <c r="Z22" s="188" t="s">
        <v>343</v>
      </c>
      <c r="AA22" s="189"/>
      <c r="AB22" s="189"/>
      <c r="AC22" s="28">
        <f>AC21*1.19</f>
        <v>464124.63299999991</v>
      </c>
      <c r="AD22" s="188" t="s">
        <v>343</v>
      </c>
      <c r="AE22" s="189"/>
      <c r="AF22" s="189"/>
      <c r="AG22" s="28">
        <f>AG21*1.19</f>
        <v>547314.31999999995</v>
      </c>
      <c r="AH22" s="188" t="s">
        <v>343</v>
      </c>
      <c r="AI22" s="189"/>
      <c r="AJ22" s="189"/>
      <c r="AK22" s="29">
        <f>AK21*1.19</f>
        <v>536476.87100000004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C224-9551-4F29-A48A-F9CD1A3E49C1}">
  <dimension ref="B1:AK22"/>
  <sheetViews>
    <sheetView showGridLines="0" topLeftCell="I1" zoomScale="80" zoomScaleNormal="80" workbookViewId="0">
      <selection activeCell="AB32" sqref="AB32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8.14062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345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40" t="s">
        <v>339</v>
      </c>
      <c r="G6" s="41"/>
      <c r="H6" s="56">
        <v>2.1</v>
      </c>
      <c r="I6" s="55">
        <f>H6*'Matríz de Carga'!J5</f>
        <v>260570.1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2.1</v>
      </c>
      <c r="Q6" s="51">
        <f>P6*'Matríz de Carga'!J5</f>
        <v>260570.1</v>
      </c>
      <c r="R6" s="40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2.8</v>
      </c>
      <c r="Y6" s="39">
        <f>X6*'Matríz de Carga'!J5</f>
        <v>347426.8</v>
      </c>
      <c r="Z6" s="41" t="s">
        <v>339</v>
      </c>
      <c r="AA6" s="41"/>
      <c r="AB6" s="56">
        <v>1.8</v>
      </c>
      <c r="AC6" s="31">
        <f>AB6*'Matríz de Carga'!J5</f>
        <v>223345.80000000002</v>
      </c>
      <c r="AD6" s="33" t="s">
        <v>339</v>
      </c>
      <c r="AE6" s="50"/>
      <c r="AF6" s="56">
        <v>2.1</v>
      </c>
      <c r="AG6" s="39">
        <f>AF6*'Matríz de Carga'!J5</f>
        <v>260570.1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74" t="s">
        <v>340</v>
      </c>
      <c r="C7" s="76" t="s">
        <v>341</v>
      </c>
      <c r="D7" s="77">
        <v>4</v>
      </c>
      <c r="E7" s="59">
        <f>D7*'Matríz de Carga'!J9</f>
        <v>69136</v>
      </c>
      <c r="F7" s="74" t="s">
        <v>340</v>
      </c>
      <c r="G7" s="76" t="s">
        <v>341</v>
      </c>
      <c r="H7" s="77">
        <v>4</v>
      </c>
      <c r="I7" s="59">
        <f>E7</f>
        <v>69136</v>
      </c>
      <c r="J7" s="74" t="s">
        <v>340</v>
      </c>
      <c r="K7" s="76" t="s">
        <v>341</v>
      </c>
      <c r="L7" s="77">
        <v>4</v>
      </c>
      <c r="M7" s="59">
        <f>E7</f>
        <v>69136</v>
      </c>
      <c r="N7" s="74" t="s">
        <v>340</v>
      </c>
      <c r="O7" s="76" t="s">
        <v>341</v>
      </c>
      <c r="P7" s="77">
        <v>4</v>
      </c>
      <c r="Q7" s="59">
        <f>E7</f>
        <v>69136</v>
      </c>
      <c r="R7" s="74" t="s">
        <v>340</v>
      </c>
      <c r="S7" s="76" t="s">
        <v>341</v>
      </c>
      <c r="T7" s="77">
        <v>4</v>
      </c>
      <c r="U7" s="59">
        <f>E7</f>
        <v>69136</v>
      </c>
      <c r="V7" s="74" t="s">
        <v>340</v>
      </c>
      <c r="W7" s="76" t="s">
        <v>341</v>
      </c>
      <c r="X7" s="77">
        <v>4</v>
      </c>
      <c r="Y7" s="46">
        <f>E7</f>
        <v>69136</v>
      </c>
      <c r="Z7" s="76" t="s">
        <v>340</v>
      </c>
      <c r="AA7" s="76" t="s">
        <v>341</v>
      </c>
      <c r="AB7" s="77">
        <v>4</v>
      </c>
      <c r="AC7" s="46">
        <f>E7</f>
        <v>69136</v>
      </c>
      <c r="AD7" s="74" t="s">
        <v>340</v>
      </c>
      <c r="AE7" s="76" t="s">
        <v>341</v>
      </c>
      <c r="AF7" s="77">
        <v>4</v>
      </c>
      <c r="AG7" s="46">
        <f>E7</f>
        <v>69136</v>
      </c>
      <c r="AH7" s="74" t="s">
        <v>340</v>
      </c>
      <c r="AI7" s="76" t="s">
        <v>341</v>
      </c>
      <c r="AJ7" s="77">
        <v>4</v>
      </c>
      <c r="AK7" s="46">
        <f>AC7</f>
        <v>69136</v>
      </c>
    </row>
    <row r="8" spans="2:37">
      <c r="B8" s="47" t="s">
        <v>160</v>
      </c>
      <c r="C8" s="68" t="s">
        <v>271</v>
      </c>
      <c r="D8" s="57">
        <v>1</v>
      </c>
      <c r="E8" s="59">
        <f>VLOOKUP(C8,'Matríz de Carga'!$C:$D,2,0)*D8</f>
        <v>17084</v>
      </c>
      <c r="F8" s="47" t="s">
        <v>160</v>
      </c>
      <c r="G8" s="68" t="str">
        <f>C8</f>
        <v>04E115561T</v>
      </c>
      <c r="H8" s="57">
        <v>1</v>
      </c>
      <c r="I8" s="59">
        <f>VLOOKUP(G8,'Matríz de Carga'!$C:$D,2,0)*H8</f>
        <v>17084</v>
      </c>
      <c r="J8" s="47" t="s">
        <v>160</v>
      </c>
      <c r="K8" s="68" t="str">
        <f>C8</f>
        <v>04E115561T</v>
      </c>
      <c r="L8" s="57">
        <v>1</v>
      </c>
      <c r="M8" s="59">
        <f>VLOOKUP(K8,'Matríz de Carga'!$C:$D,2,0)*L8</f>
        <v>17084</v>
      </c>
      <c r="N8" s="47" t="s">
        <v>160</v>
      </c>
      <c r="O8" s="68" t="str">
        <f>C8</f>
        <v>04E115561T</v>
      </c>
      <c r="P8" s="57">
        <v>1</v>
      </c>
      <c r="Q8" s="59">
        <f>VLOOKUP(O8,'Matríz de Carga'!$C:$D,2,0)*P8</f>
        <v>17084</v>
      </c>
      <c r="R8" s="47" t="s">
        <v>160</v>
      </c>
      <c r="S8" s="68" t="str">
        <f>C8</f>
        <v>04E115561T</v>
      </c>
      <c r="T8" s="57">
        <v>1</v>
      </c>
      <c r="U8" s="59">
        <f>VLOOKUP(S8,'Matríz de Carga'!$C:$D,2,0)*T8</f>
        <v>17084</v>
      </c>
      <c r="V8" s="47" t="s">
        <v>160</v>
      </c>
      <c r="W8" s="68" t="str">
        <f>C8</f>
        <v>04E115561T</v>
      </c>
      <c r="X8" s="57">
        <v>1</v>
      </c>
      <c r="Y8" s="46">
        <f>VLOOKUP(W8,'Matríz de Carga'!$C:$D,2,0)*X8</f>
        <v>17084</v>
      </c>
      <c r="Z8" s="60" t="s">
        <v>160</v>
      </c>
      <c r="AA8" s="68" t="str">
        <f>C8</f>
        <v>04E115561T</v>
      </c>
      <c r="AB8" s="57">
        <v>1</v>
      </c>
      <c r="AC8" s="59">
        <f>VLOOKUP(AA8,'Matríz de Carga'!$C:$D,2,0)*AB8</f>
        <v>17084</v>
      </c>
      <c r="AD8" s="47" t="s">
        <v>160</v>
      </c>
      <c r="AE8" s="68" t="str">
        <f>C8</f>
        <v>04E115561T</v>
      </c>
      <c r="AF8" s="57">
        <v>1</v>
      </c>
      <c r="AG8" s="59">
        <f>VLOOKUP(AE8,'Matríz de Carga'!$C:$D,2,0)*AF8</f>
        <v>17084</v>
      </c>
      <c r="AH8" s="47" t="s">
        <v>160</v>
      </c>
      <c r="AI8" s="68" t="str">
        <f>C8</f>
        <v>04E115561T</v>
      </c>
      <c r="AJ8" s="57">
        <v>1</v>
      </c>
      <c r="AK8" s="46">
        <f>VLOOKUP(AI8,'Matríz de Carga'!$C:$D,2,0)*AJ8</f>
        <v>17084</v>
      </c>
    </row>
    <row r="9" spans="2:37">
      <c r="B9" s="47" t="s">
        <v>346</v>
      </c>
      <c r="C9" s="68" t="s">
        <v>282</v>
      </c>
      <c r="D9" s="57">
        <v>1</v>
      </c>
      <c r="E9" s="59">
        <f>VLOOKUP(C9,'Matríz de Carga'!$C:$D,2,0)*D9</f>
        <v>5975</v>
      </c>
      <c r="F9" s="47" t="s">
        <v>346</v>
      </c>
      <c r="G9" s="68" t="s">
        <v>282</v>
      </c>
      <c r="H9" s="57">
        <v>1</v>
      </c>
      <c r="I9" s="59">
        <f>VLOOKUP(G9,'Matríz de Carga'!$C:$D,2,0)*H9</f>
        <v>5975</v>
      </c>
      <c r="J9" s="47" t="s">
        <v>346</v>
      </c>
      <c r="K9" s="68" t="s">
        <v>282</v>
      </c>
      <c r="L9" s="57">
        <v>1</v>
      </c>
      <c r="M9" s="59">
        <f>VLOOKUP(K9,'Matríz de Carga'!$C:$D,2,0)*L9</f>
        <v>5975</v>
      </c>
      <c r="N9" s="47" t="s">
        <v>346</v>
      </c>
      <c r="O9" s="68" t="s">
        <v>282</v>
      </c>
      <c r="P9" s="57">
        <v>1</v>
      </c>
      <c r="Q9" s="59">
        <f>VLOOKUP(O9,'Matríz de Carga'!$C:$D,2,0)*P9</f>
        <v>5975</v>
      </c>
      <c r="R9" s="47" t="s">
        <v>346</v>
      </c>
      <c r="S9" s="68" t="s">
        <v>282</v>
      </c>
      <c r="T9" s="57">
        <v>1</v>
      </c>
      <c r="U9" s="59">
        <f>VLOOKUP(S9,'Matríz de Carga'!$C:$D,2,0)*T9</f>
        <v>5975</v>
      </c>
      <c r="V9" s="47" t="s">
        <v>346</v>
      </c>
      <c r="W9" s="68" t="s">
        <v>282</v>
      </c>
      <c r="X9" s="57">
        <v>1</v>
      </c>
      <c r="Y9" s="46">
        <f>VLOOKUP(W9,'Matríz de Carga'!$C:$D,2,0)*X9</f>
        <v>5975</v>
      </c>
      <c r="Z9" s="60" t="s">
        <v>346</v>
      </c>
      <c r="AA9" s="68" t="s">
        <v>282</v>
      </c>
      <c r="AB9" s="57">
        <v>1</v>
      </c>
      <c r="AC9" s="59">
        <f>VLOOKUP(AA9,'Matríz de Carga'!$C:$D,2,0)*AB9</f>
        <v>5975</v>
      </c>
      <c r="AD9" s="47" t="s">
        <v>346</v>
      </c>
      <c r="AE9" s="68" t="s">
        <v>282</v>
      </c>
      <c r="AF9" s="57">
        <v>1</v>
      </c>
      <c r="AG9" s="59">
        <f>VLOOKUP(AE9,'Matríz de Carga'!$C:$D,2,0)*AF9</f>
        <v>5975</v>
      </c>
      <c r="AH9" s="47" t="s">
        <v>346</v>
      </c>
      <c r="AI9" s="68" t="s">
        <v>282</v>
      </c>
      <c r="AJ9" s="57">
        <v>1</v>
      </c>
      <c r="AK9" s="46">
        <f>VLOOKUP(AI9,'Matríz de Carga'!$C:$D,2,0)*AJ9</f>
        <v>5975</v>
      </c>
    </row>
    <row r="10" spans="2:37">
      <c r="B10" s="47" t="s">
        <v>273</v>
      </c>
      <c r="C10" s="68" t="s">
        <v>283</v>
      </c>
      <c r="D10" s="57">
        <v>1</v>
      </c>
      <c r="E10" s="59">
        <f>VLOOKUP(C10,'Matríz de Carga'!$C:$D,2,0)*D10</f>
        <v>4460</v>
      </c>
      <c r="F10" s="47" t="s">
        <v>273</v>
      </c>
      <c r="G10" s="68" t="s">
        <v>283</v>
      </c>
      <c r="H10" s="57">
        <v>1</v>
      </c>
      <c r="I10" s="59">
        <f>VLOOKUP(G10,'Matríz de Carga'!$C:$D,2,0)*H10</f>
        <v>4460</v>
      </c>
      <c r="J10" s="47" t="s">
        <v>273</v>
      </c>
      <c r="K10" s="68" t="s">
        <v>283</v>
      </c>
      <c r="L10" s="57">
        <v>1</v>
      </c>
      <c r="M10" s="59">
        <f>VLOOKUP(K10,'Matríz de Carga'!$C:$D,2,0)*L10</f>
        <v>4460</v>
      </c>
      <c r="N10" s="47" t="s">
        <v>273</v>
      </c>
      <c r="O10" s="68" t="s">
        <v>283</v>
      </c>
      <c r="P10" s="57">
        <v>1</v>
      </c>
      <c r="Q10" s="59">
        <f>VLOOKUP(O10,'Matríz de Carga'!$C:$D,2,0)*P10</f>
        <v>4460</v>
      </c>
      <c r="R10" s="47" t="s">
        <v>273</v>
      </c>
      <c r="S10" s="68" t="s">
        <v>283</v>
      </c>
      <c r="T10" s="57">
        <v>1</v>
      </c>
      <c r="U10" s="59">
        <f>VLOOKUP(S10,'Matríz de Carga'!$C:$D,2,0)*T10</f>
        <v>4460</v>
      </c>
      <c r="V10" s="47" t="s">
        <v>273</v>
      </c>
      <c r="W10" s="68" t="s">
        <v>283</v>
      </c>
      <c r="X10" s="57">
        <v>1</v>
      </c>
      <c r="Y10" s="46">
        <f>VLOOKUP(W10,'Matríz de Carga'!$C:$D,2,0)*X10</f>
        <v>4460</v>
      </c>
      <c r="Z10" s="60" t="s">
        <v>273</v>
      </c>
      <c r="AA10" s="68" t="s">
        <v>283</v>
      </c>
      <c r="AB10" s="57">
        <v>1</v>
      </c>
      <c r="AC10" s="59">
        <f>VLOOKUP(AA10,'Matríz de Carga'!$C:$D,2,0)*AB10</f>
        <v>4460</v>
      </c>
      <c r="AD10" s="47" t="s">
        <v>273</v>
      </c>
      <c r="AE10" s="68" t="s">
        <v>283</v>
      </c>
      <c r="AF10" s="57">
        <v>1</v>
      </c>
      <c r="AG10" s="59">
        <f>VLOOKUP(AE10,'Matríz de Carga'!$C:$D,2,0)*AF10</f>
        <v>4460</v>
      </c>
      <c r="AH10" s="47" t="s">
        <v>273</v>
      </c>
      <c r="AI10" s="68" t="s">
        <v>283</v>
      </c>
      <c r="AJ10" s="57">
        <v>1</v>
      </c>
      <c r="AK10" s="46">
        <f>VLOOKUP(AI10,'Matríz de Carga'!$C:$D,2,0)*AJ10</f>
        <v>4460</v>
      </c>
    </row>
    <row r="11" spans="2:37">
      <c r="B11" s="75" t="s">
        <v>93</v>
      </c>
      <c r="C11" s="81" t="s">
        <v>62</v>
      </c>
      <c r="D11" s="57">
        <v>1</v>
      </c>
      <c r="E11" s="59">
        <f>VLOOKUP(C11,'Matríz de Carga'!$C:$D,2,0)*D11</f>
        <v>49520</v>
      </c>
      <c r="F11" s="75" t="s">
        <v>93</v>
      </c>
      <c r="G11" s="81" t="s">
        <v>62</v>
      </c>
      <c r="H11" s="57">
        <v>1</v>
      </c>
      <c r="I11" s="59">
        <f>VLOOKUP(G11,'Matríz de Carga'!$C:$D,2,0)*H11</f>
        <v>49520</v>
      </c>
      <c r="J11" s="75" t="s">
        <v>93</v>
      </c>
      <c r="K11" s="81" t="s">
        <v>62</v>
      </c>
      <c r="L11" s="57">
        <v>1</v>
      </c>
      <c r="M11" s="59">
        <f>VLOOKUP(K11,'Matríz de Carga'!$C:$D,2,0)*L11</f>
        <v>49520</v>
      </c>
      <c r="N11" s="75" t="s">
        <v>93</v>
      </c>
      <c r="O11" s="81" t="s">
        <v>62</v>
      </c>
      <c r="P11" s="57">
        <v>1</v>
      </c>
      <c r="Q11" s="59">
        <f>VLOOKUP(O11,'Matríz de Carga'!$C:$D,2,0)*P11</f>
        <v>49520</v>
      </c>
      <c r="R11" s="75" t="s">
        <v>93</v>
      </c>
      <c r="S11" s="81" t="s">
        <v>62</v>
      </c>
      <c r="T11" s="57">
        <v>1</v>
      </c>
      <c r="U11" s="59">
        <f>VLOOKUP(S11,'Matríz de Carga'!$C:$D,2,0)*T11</f>
        <v>49520</v>
      </c>
      <c r="V11" s="75" t="s">
        <v>93</v>
      </c>
      <c r="W11" s="81" t="s">
        <v>62</v>
      </c>
      <c r="X11" s="57">
        <v>1</v>
      </c>
      <c r="Y11" s="46">
        <f>VLOOKUP(W11,'Matríz de Carga'!$C:$D,2,0)*X11</f>
        <v>49520</v>
      </c>
      <c r="Z11" s="81" t="s">
        <v>93</v>
      </c>
      <c r="AA11" s="81" t="s">
        <v>62</v>
      </c>
      <c r="AB11" s="57">
        <v>1</v>
      </c>
      <c r="AC11" s="59">
        <f>VLOOKUP(AA11,'Matríz de Carga'!$C:$D,2,0)*AB11</f>
        <v>49520</v>
      </c>
      <c r="AD11" s="75" t="s">
        <v>93</v>
      </c>
      <c r="AE11" s="81" t="s">
        <v>62</v>
      </c>
      <c r="AF11" s="57">
        <v>1</v>
      </c>
      <c r="AG11" s="59">
        <f>VLOOKUP(AE11,'Matríz de Carga'!$C:$D,2,0)*AF11</f>
        <v>49520</v>
      </c>
      <c r="AH11" s="75" t="s">
        <v>93</v>
      </c>
      <c r="AI11" s="81" t="s">
        <v>62</v>
      </c>
      <c r="AJ11" s="57">
        <v>1</v>
      </c>
      <c r="AK11" s="46">
        <f>VLOOKUP(AI11,'Matríz de Carga'!$C:$D,2,0)*AJ11</f>
        <v>49520</v>
      </c>
    </row>
    <row r="12" spans="2:37">
      <c r="B12" s="47"/>
      <c r="C12" s="60"/>
      <c r="D12" s="57"/>
      <c r="E12" s="59"/>
      <c r="F12" s="45" t="s">
        <v>286</v>
      </c>
      <c r="G12" s="58" t="s">
        <v>287</v>
      </c>
      <c r="H12" s="57">
        <v>1</v>
      </c>
      <c r="I12" s="59">
        <f>VLOOKUP(G12,'Matríz de Carga'!$C:$D,2,0)*H12</f>
        <v>32683</v>
      </c>
      <c r="J12" s="45" t="s">
        <v>24</v>
      </c>
      <c r="K12" s="69" t="s">
        <v>60</v>
      </c>
      <c r="L12" s="57">
        <v>1</v>
      </c>
      <c r="M12" s="59">
        <f>VLOOKUP(K12,'Matríz de Carga'!$C:$D,2,0)*L12</f>
        <v>32372</v>
      </c>
      <c r="N12" s="45" t="s">
        <v>286</v>
      </c>
      <c r="O12" s="58" t="s">
        <v>287</v>
      </c>
      <c r="P12" s="57">
        <v>1</v>
      </c>
      <c r="Q12" s="59">
        <f>VLOOKUP(O12,'Matríz de Carga'!$C:$D,2,0)*P12</f>
        <v>32683</v>
      </c>
      <c r="R12" s="47"/>
      <c r="S12" s="60"/>
      <c r="T12" s="57"/>
      <c r="U12" s="59"/>
      <c r="V12" s="45" t="s">
        <v>24</v>
      </c>
      <c r="W12" s="69" t="s">
        <v>60</v>
      </c>
      <c r="X12" s="57">
        <v>1</v>
      </c>
      <c r="Y12" s="46">
        <f>VLOOKUP(W12,'Matríz de Carga'!$C:$D,2,0)*X12</f>
        <v>32372</v>
      </c>
      <c r="Z12" s="60"/>
      <c r="AA12" s="60"/>
      <c r="AB12" s="57"/>
      <c r="AC12" s="46"/>
      <c r="AD12" s="45" t="s">
        <v>286</v>
      </c>
      <c r="AE12" s="58" t="s">
        <v>287</v>
      </c>
      <c r="AF12" s="57">
        <v>1</v>
      </c>
      <c r="AG12" s="59">
        <f>VLOOKUP(AE12,'Matríz de Carga'!$C:$D,2,0)*AF12</f>
        <v>32683</v>
      </c>
      <c r="AH12" s="45" t="s">
        <v>24</v>
      </c>
      <c r="AI12" s="69" t="s">
        <v>60</v>
      </c>
      <c r="AJ12" s="57">
        <v>1</v>
      </c>
      <c r="AK12" s="46">
        <f>VLOOKUP(AI12,'Matríz de Carga'!$C:$D,2,0)*AJ12</f>
        <v>32372</v>
      </c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286</v>
      </c>
      <c r="W13" s="58" t="s">
        <v>287</v>
      </c>
      <c r="X13" s="57">
        <v>1</v>
      </c>
      <c r="Y13" s="46">
        <f>VLOOKUP(W13,'Matríz de Carga'!$C:$D,2,0)*X13</f>
        <v>32683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312</v>
      </c>
      <c r="X14" s="57">
        <v>4</v>
      </c>
      <c r="Y14" s="46">
        <f>VLOOKUP(W14,'Matríz de Carga'!$C:$D,2,0)*X14</f>
        <v>134060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297</v>
      </c>
      <c r="W15" s="69" t="s">
        <v>298</v>
      </c>
      <c r="X15" s="57">
        <v>1</v>
      </c>
      <c r="Y15" s="46">
        <f>VLOOKUP(W15,'Matríz de Carga'!$C:$D,2,0)*X15</f>
        <v>23752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/>
      <c r="W16" s="69"/>
      <c r="X16" s="57"/>
      <c r="Y16" s="46"/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90" t="s">
        <v>342</v>
      </c>
      <c r="C21" s="191"/>
      <c r="D21" s="191"/>
      <c r="E21" s="37">
        <f>SUM(E6:E20)</f>
        <v>399520.80000000005</v>
      </c>
      <c r="F21" s="190" t="s">
        <v>342</v>
      </c>
      <c r="G21" s="191"/>
      <c r="H21" s="191"/>
      <c r="I21" s="37">
        <f>SUM(I6:I20)</f>
        <v>469428.1</v>
      </c>
      <c r="J21" s="190" t="s">
        <v>342</v>
      </c>
      <c r="K21" s="191"/>
      <c r="L21" s="191"/>
      <c r="M21" s="37">
        <f>SUM(M6:M20)</f>
        <v>444300.9</v>
      </c>
      <c r="N21" s="190" t="s">
        <v>342</v>
      </c>
      <c r="O21" s="191"/>
      <c r="P21" s="191"/>
      <c r="Q21" s="37">
        <f>SUM(Q6:Q20)</f>
        <v>469428.1</v>
      </c>
      <c r="R21" s="190" t="s">
        <v>342</v>
      </c>
      <c r="S21" s="191"/>
      <c r="T21" s="191"/>
      <c r="U21" s="37">
        <f>SUM(U6:U20)</f>
        <v>399520.80000000005</v>
      </c>
      <c r="V21" s="190" t="s">
        <v>342</v>
      </c>
      <c r="W21" s="191"/>
      <c r="X21" s="191"/>
      <c r="Y21" s="37">
        <f>SUM(Y6:Y20)</f>
        <v>746468.8</v>
      </c>
      <c r="Z21" s="190" t="s">
        <v>342</v>
      </c>
      <c r="AA21" s="191"/>
      <c r="AB21" s="191"/>
      <c r="AC21" s="37">
        <f>SUM(AC6:AC20)</f>
        <v>399520.80000000005</v>
      </c>
      <c r="AD21" s="190" t="s">
        <v>342</v>
      </c>
      <c r="AE21" s="191"/>
      <c r="AF21" s="191"/>
      <c r="AG21" s="37">
        <f>SUM(AG6:AG20)</f>
        <v>469428.1</v>
      </c>
      <c r="AH21" s="190" t="s">
        <v>342</v>
      </c>
      <c r="AI21" s="191"/>
      <c r="AJ21" s="191"/>
      <c r="AK21" s="65">
        <f>SUM(AK6:AK20)</f>
        <v>444300.9</v>
      </c>
    </row>
    <row r="22" spans="2:37" ht="15.75" thickBot="1">
      <c r="B22" s="188" t="s">
        <v>343</v>
      </c>
      <c r="C22" s="189"/>
      <c r="D22" s="189"/>
      <c r="E22" s="28">
        <f>E21*1.19</f>
        <v>475429.75200000004</v>
      </c>
      <c r="F22" s="188" t="s">
        <v>343</v>
      </c>
      <c r="G22" s="189"/>
      <c r="H22" s="189"/>
      <c r="I22" s="28">
        <f>I21*1.19</f>
        <v>558619.4389999999</v>
      </c>
      <c r="J22" s="188" t="s">
        <v>343</v>
      </c>
      <c r="K22" s="189"/>
      <c r="L22" s="189"/>
      <c r="M22" s="28">
        <f>M21*1.19</f>
        <v>528718.071</v>
      </c>
      <c r="N22" s="188" t="s">
        <v>343</v>
      </c>
      <c r="O22" s="189"/>
      <c r="P22" s="189"/>
      <c r="Q22" s="28">
        <f>Q21*1.19</f>
        <v>558619.4389999999</v>
      </c>
      <c r="R22" s="188" t="s">
        <v>343</v>
      </c>
      <c r="S22" s="189"/>
      <c r="T22" s="189"/>
      <c r="U22" s="28">
        <f>U21*1.19</f>
        <v>475429.75200000004</v>
      </c>
      <c r="V22" s="188" t="s">
        <v>343</v>
      </c>
      <c r="W22" s="189"/>
      <c r="X22" s="189"/>
      <c r="Y22" s="28">
        <f>Y21*1.19</f>
        <v>888297.87199999997</v>
      </c>
      <c r="Z22" s="188" t="s">
        <v>343</v>
      </c>
      <c r="AA22" s="189"/>
      <c r="AB22" s="189"/>
      <c r="AC22" s="28">
        <f>AC21*1.19</f>
        <v>475429.75200000004</v>
      </c>
      <c r="AD22" s="188" t="s">
        <v>343</v>
      </c>
      <c r="AE22" s="189"/>
      <c r="AF22" s="189"/>
      <c r="AG22" s="28">
        <f>AG21*1.19</f>
        <v>558619.4389999999</v>
      </c>
      <c r="AH22" s="188" t="s">
        <v>343</v>
      </c>
      <c r="AI22" s="189"/>
      <c r="AJ22" s="189"/>
      <c r="AK22" s="29">
        <f>AK21*1.19</f>
        <v>528718.071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EBAE0-2852-4A21-8EA0-5FB6CE73452D}">
  <dimension ref="B1:AK22"/>
  <sheetViews>
    <sheetView showGridLines="0" zoomScale="80" zoomScaleNormal="80" workbookViewId="0">
      <selection activeCell="X15" sqref="X15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347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1.8</v>
      </c>
      <c r="E6" s="55">
        <f>D6*'Matríz de Carga'!J5</f>
        <v>223345.80000000002</v>
      </c>
      <c r="F6" s="33" t="s">
        <v>339</v>
      </c>
      <c r="G6" s="50"/>
      <c r="H6" s="56">
        <v>2.1</v>
      </c>
      <c r="I6" s="55">
        <f>H6*'Matríz de Carga'!J5</f>
        <v>260570.1</v>
      </c>
      <c r="J6" s="33" t="s">
        <v>339</v>
      </c>
      <c r="K6" s="50"/>
      <c r="L6" s="56">
        <v>1.9</v>
      </c>
      <c r="M6" s="51">
        <f>L6*'Matríz de Carga'!J5</f>
        <v>235753.9</v>
      </c>
      <c r="N6" s="33" t="s">
        <v>339</v>
      </c>
      <c r="O6" s="50"/>
      <c r="P6" s="56">
        <v>2.1</v>
      </c>
      <c r="Q6" s="51">
        <f>P6*'Matríz de Carga'!J5</f>
        <v>260570.1</v>
      </c>
      <c r="R6" s="33" t="s">
        <v>339</v>
      </c>
      <c r="S6" s="41"/>
      <c r="T6" s="56">
        <v>1.8</v>
      </c>
      <c r="U6" s="55">
        <f>T6*'Matríz de Carga'!J5</f>
        <v>223345.80000000002</v>
      </c>
      <c r="V6" s="33" t="s">
        <v>339</v>
      </c>
      <c r="W6" s="50"/>
      <c r="X6" s="56">
        <v>3.4</v>
      </c>
      <c r="Y6" s="39">
        <f>X6*'Matríz de Carga'!J5</f>
        <v>421875.39999999997</v>
      </c>
      <c r="Z6" s="41" t="s">
        <v>339</v>
      </c>
      <c r="AA6" s="41"/>
      <c r="AB6" s="56">
        <v>1.8</v>
      </c>
      <c r="AC6" s="31">
        <f>AB6*'Matríz de Carga'!J5</f>
        <v>223345.80000000002</v>
      </c>
      <c r="AD6" s="33" t="s">
        <v>339</v>
      </c>
      <c r="AE6" s="50"/>
      <c r="AF6" s="56">
        <v>2.1</v>
      </c>
      <c r="AG6" s="39">
        <f>AF6*'Matríz de Carga'!J5</f>
        <v>260570.1</v>
      </c>
      <c r="AH6" s="33" t="s">
        <v>339</v>
      </c>
      <c r="AI6" s="50"/>
      <c r="AJ6" s="56">
        <v>1.9</v>
      </c>
      <c r="AK6" s="39">
        <f>AJ6*'Matríz de Carga'!J5</f>
        <v>235753.9</v>
      </c>
    </row>
    <row r="7" spans="2:37">
      <c r="B7" s="47" t="s">
        <v>340</v>
      </c>
      <c r="C7" s="60" t="s">
        <v>341</v>
      </c>
      <c r="D7" s="57">
        <v>5.5</v>
      </c>
      <c r="E7" s="59">
        <f>D7*'Matríz de Carga'!J9</f>
        <v>95062</v>
      </c>
      <c r="F7" s="45" t="s">
        <v>340</v>
      </c>
      <c r="G7" s="58" t="str">
        <f>C7</f>
        <v>508.00 (0W20)</v>
      </c>
      <c r="H7" s="57">
        <f>+D7</f>
        <v>5.5</v>
      </c>
      <c r="I7" s="59">
        <f>E7</f>
        <v>95062</v>
      </c>
      <c r="J7" s="45" t="s">
        <v>340</v>
      </c>
      <c r="K7" s="58" t="str">
        <f>G7</f>
        <v>508.00 (0W20)</v>
      </c>
      <c r="L7" s="57">
        <f>+H7</f>
        <v>5.5</v>
      </c>
      <c r="M7" s="59">
        <f>E7</f>
        <v>95062</v>
      </c>
      <c r="N7" s="45" t="s">
        <v>340</v>
      </c>
      <c r="O7" s="58" t="str">
        <f>K7</f>
        <v>508.00 (0W20)</v>
      </c>
      <c r="P7" s="57">
        <f>+L7</f>
        <v>5.5</v>
      </c>
      <c r="Q7" s="59">
        <f>E7</f>
        <v>95062</v>
      </c>
      <c r="R7" s="45" t="s">
        <v>340</v>
      </c>
      <c r="S7" s="60" t="str">
        <f>O7</f>
        <v>508.00 (0W20)</v>
      </c>
      <c r="T7" s="57">
        <f>+P7</f>
        <v>5.5</v>
      </c>
      <c r="U7" s="59">
        <f>E7</f>
        <v>95062</v>
      </c>
      <c r="V7" s="45" t="s">
        <v>340</v>
      </c>
      <c r="W7" s="58" t="str">
        <f>S7</f>
        <v>508.00 (0W20)</v>
      </c>
      <c r="X7" s="57">
        <f>+T7</f>
        <v>5.5</v>
      </c>
      <c r="Y7" s="46">
        <f>E7</f>
        <v>95062</v>
      </c>
      <c r="Z7" s="58" t="s">
        <v>340</v>
      </c>
      <c r="AA7" s="58" t="str">
        <f>W7</f>
        <v>508.00 (0W20)</v>
      </c>
      <c r="AB7" s="57">
        <f>+X7</f>
        <v>5.5</v>
      </c>
      <c r="AC7" s="46">
        <f>E7</f>
        <v>95062</v>
      </c>
      <c r="AD7" s="45" t="s">
        <v>340</v>
      </c>
      <c r="AE7" s="58" t="str">
        <f>AA7</f>
        <v>508.00 (0W20)</v>
      </c>
      <c r="AF7" s="57">
        <f>+AB7</f>
        <v>5.5</v>
      </c>
      <c r="AG7" s="46">
        <f>E7</f>
        <v>95062</v>
      </c>
      <c r="AH7" s="45" t="s">
        <v>340</v>
      </c>
      <c r="AI7" s="58" t="str">
        <f>AE7</f>
        <v>508.00 (0W20)</v>
      </c>
      <c r="AJ7" s="57">
        <f>+AF7</f>
        <v>5.5</v>
      </c>
      <c r="AK7" s="46">
        <f>E7</f>
        <v>95062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5" t="s">
        <v>160</v>
      </c>
      <c r="G8" s="69" t="str">
        <f>C8</f>
        <v>06L115562B</v>
      </c>
      <c r="H8" s="57">
        <v>1</v>
      </c>
      <c r="I8" s="59">
        <f>VLOOKUP(G8,'Matríz de Carga'!$C:$D,2,0)*H8</f>
        <v>18107</v>
      </c>
      <c r="J8" s="45" t="s">
        <v>160</v>
      </c>
      <c r="K8" s="69" t="str">
        <f>G8</f>
        <v>06L115562B</v>
      </c>
      <c r="L8" s="57">
        <v>1</v>
      </c>
      <c r="M8" s="59">
        <f>VLOOKUP(K8,'Matríz de Carga'!$C:$D,2,0)*L8</f>
        <v>18107</v>
      </c>
      <c r="N8" s="45" t="s">
        <v>160</v>
      </c>
      <c r="O8" s="69" t="str">
        <f>K8</f>
        <v>06L115562B</v>
      </c>
      <c r="P8" s="57">
        <v>1</v>
      </c>
      <c r="Q8" s="59">
        <f>VLOOKUP(O8,'Matríz de Carga'!$C:$D,2,0)*P8</f>
        <v>18107</v>
      </c>
      <c r="R8" s="45" t="s">
        <v>160</v>
      </c>
      <c r="S8" s="69" t="str">
        <f>O8</f>
        <v>06L115562B</v>
      </c>
      <c r="T8" s="57">
        <v>1</v>
      </c>
      <c r="U8" s="59">
        <f>VLOOKUP(S8,'Matríz de Carga'!$C:$D,2,0)*T8</f>
        <v>18107</v>
      </c>
      <c r="V8" s="45" t="s">
        <v>160</v>
      </c>
      <c r="W8" s="60" t="str">
        <f>C8</f>
        <v>06L115562B</v>
      </c>
      <c r="X8" s="57">
        <v>1</v>
      </c>
      <c r="Y8" s="46">
        <f>VLOOKUP(W8,'Matríz de Carga'!$C:$D,2,0)*X8</f>
        <v>18107</v>
      </c>
      <c r="Z8" s="58" t="s">
        <v>160</v>
      </c>
      <c r="AA8" s="60" t="str">
        <f>G8</f>
        <v>06L115562B</v>
      </c>
      <c r="AB8" s="57">
        <v>1</v>
      </c>
      <c r="AC8" s="59">
        <f>VLOOKUP(AA8,'Matríz de Carga'!$C:$D,2,0)*AB8</f>
        <v>18107</v>
      </c>
      <c r="AD8" s="45" t="s">
        <v>160</v>
      </c>
      <c r="AE8" s="60" t="str">
        <f>K8</f>
        <v>06L115562B</v>
      </c>
      <c r="AF8" s="57">
        <v>1</v>
      </c>
      <c r="AG8" s="59">
        <f>VLOOKUP(AE8,'Matríz de Carga'!$C:$D,2,0)*AF8</f>
        <v>18107</v>
      </c>
      <c r="AH8" s="45" t="s">
        <v>160</v>
      </c>
      <c r="AI8" s="60" t="str">
        <f>O8</f>
        <v>06L115562B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47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47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47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47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47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60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47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47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78" t="s">
        <v>93</v>
      </c>
      <c r="G10" s="79" t="str">
        <f>C10</f>
        <v>4M0819439B</v>
      </c>
      <c r="H10" s="80">
        <v>1</v>
      </c>
      <c r="I10" s="59">
        <f>VLOOKUP(G10,'Matríz de Carga'!$C:$D,2,0)*H10</f>
        <v>83513</v>
      </c>
      <c r="J10" s="45" t="s">
        <v>24</v>
      </c>
      <c r="K10" s="69" t="s">
        <v>288</v>
      </c>
      <c r="L10" s="57">
        <v>1</v>
      </c>
      <c r="M10" s="59">
        <f>VLOOKUP(K10,'Matríz de Carga'!$C:$D,2,0)*L10</f>
        <v>43395</v>
      </c>
      <c r="N10" s="78" t="s">
        <v>93</v>
      </c>
      <c r="O10" s="79" t="str">
        <f>K11</f>
        <v>4M0819439B</v>
      </c>
      <c r="P10" s="80">
        <v>1</v>
      </c>
      <c r="Q10" s="59">
        <f>VLOOKUP(O10,'Matríz de Carga'!$C:$D,2,0)*P10</f>
        <v>83513</v>
      </c>
      <c r="R10" s="45" t="s">
        <v>93</v>
      </c>
      <c r="S10" s="58" t="str">
        <f>O10</f>
        <v>4M0819439B</v>
      </c>
      <c r="T10" s="57">
        <v>1</v>
      </c>
      <c r="U10" s="59">
        <f>VLOOKUP(S10,'Matríz de Carga'!$C:$D,2,0)*T10</f>
        <v>83513</v>
      </c>
      <c r="V10" s="45" t="s">
        <v>24</v>
      </c>
      <c r="W10" s="69" t="s">
        <v>288</v>
      </c>
      <c r="X10" s="57">
        <v>1</v>
      </c>
      <c r="Y10" s="46">
        <f>VLOOKUP(W10,'Matríz de Carga'!$C:$D,2,0)*X10</f>
        <v>43395</v>
      </c>
      <c r="Z10" s="58" t="s">
        <v>93</v>
      </c>
      <c r="AA10" s="58" t="str">
        <f>W11</f>
        <v>4M0819439B</v>
      </c>
      <c r="AB10" s="57">
        <v>1</v>
      </c>
      <c r="AC10" s="59">
        <f>VLOOKUP(AA10,'Matríz de Carga'!$C:$D,2,0)*AB10</f>
        <v>83513</v>
      </c>
      <c r="AD10" s="78" t="s">
        <v>93</v>
      </c>
      <c r="AE10" s="79" t="str">
        <f>AA10</f>
        <v>4M0819439B</v>
      </c>
      <c r="AF10" s="80">
        <v>1</v>
      </c>
      <c r="AG10" s="59">
        <f>VLOOKUP(AE10,'Matríz de Carga'!$C:$D,2,0)*AF10</f>
        <v>83513</v>
      </c>
      <c r="AH10" s="45" t="s">
        <v>24</v>
      </c>
      <c r="AI10" s="82" t="s">
        <v>288</v>
      </c>
      <c r="AJ10" s="57">
        <v>1</v>
      </c>
      <c r="AK10" s="46">
        <f>VLOOKUP(AI10,'Matríz de Carga'!$C:$D,2,0)*AJ10</f>
        <v>43395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7" t="s">
        <v>348</v>
      </c>
      <c r="K11" s="60" t="str">
        <f>G10</f>
        <v>4M0819439B</v>
      </c>
      <c r="L11" s="57">
        <v>1</v>
      </c>
      <c r="M11" s="59">
        <f>VLOOKUP(K11,'Matríz de Carga'!$C:$D,2,0)*L11</f>
        <v>83513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7" t="s">
        <v>348</v>
      </c>
      <c r="W11" s="60" t="str">
        <f>S10</f>
        <v>4M0819439B</v>
      </c>
      <c r="X11" s="57">
        <v>1</v>
      </c>
      <c r="Y11" s="46">
        <f>VLOOKUP(W11,'Matríz de Carga'!$C:$D,2,0)*X11</f>
        <v>83513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7" t="s">
        <v>348</v>
      </c>
      <c r="AI11" s="76" t="str">
        <f>AE10</f>
        <v>4M0819439B</v>
      </c>
      <c r="AJ11" s="57">
        <v>1</v>
      </c>
      <c r="AK11" s="46">
        <f>VLOOKUP(AI11,'Matríz de Carga'!$C:$D,2,0)*AJ11</f>
        <v>83513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299</v>
      </c>
      <c r="X13" s="57">
        <v>1</v>
      </c>
      <c r="Y13" s="46">
        <f>VLOOKUP(W13,'Matríz de Carga'!$C:$D,2,0)*X13</f>
        <v>48297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309</v>
      </c>
      <c r="X14" s="57">
        <v>4</v>
      </c>
      <c r="Y14" s="46">
        <f>VLOOKUP(W14,'Matríz de Carga'!$C:$D,2,0)*X14</f>
        <v>122348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58" t="s">
        <v>317</v>
      </c>
      <c r="X15" s="57">
        <v>4</v>
      </c>
      <c r="Y15" s="46">
        <f>VLOOKUP(W15,'Matríz de Carga'!$C:$D,2,0)*X15</f>
        <v>228056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330</v>
      </c>
      <c r="W16" s="58" t="s">
        <v>331</v>
      </c>
      <c r="X16" s="57">
        <v>2</v>
      </c>
      <c r="Y16" s="46">
        <f>VLOOKUP(W16,'Matríz de Carga'!$C:$D,2,0)*X16</f>
        <v>19580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462915.80000000005</v>
      </c>
      <c r="F21" s="188" t="s">
        <v>342</v>
      </c>
      <c r="G21" s="189"/>
      <c r="H21" s="189"/>
      <c r="I21" s="37">
        <f>SUM(I6:I20)</f>
        <v>532823.1</v>
      </c>
      <c r="J21" s="188" t="s">
        <v>342</v>
      </c>
      <c r="K21" s="189"/>
      <c r="L21" s="189"/>
      <c r="M21" s="37">
        <f>SUM(M6:M20)</f>
        <v>518718.9</v>
      </c>
      <c r="N21" s="188" t="s">
        <v>342</v>
      </c>
      <c r="O21" s="189"/>
      <c r="P21" s="189"/>
      <c r="Q21" s="37">
        <f>SUM(Q6:Q20)</f>
        <v>532823.1</v>
      </c>
      <c r="R21" s="188" t="s">
        <v>342</v>
      </c>
      <c r="S21" s="189"/>
      <c r="T21" s="189"/>
      <c r="U21" s="37">
        <f>SUM(U6:U20)</f>
        <v>462915.80000000005</v>
      </c>
      <c r="V21" s="188" t="s">
        <v>342</v>
      </c>
      <c r="W21" s="189"/>
      <c r="X21" s="189"/>
      <c r="Y21" s="37">
        <f>SUM(Y6:Y20)</f>
        <v>1155804.3999999999</v>
      </c>
      <c r="Z21" s="188" t="s">
        <v>342</v>
      </c>
      <c r="AA21" s="189"/>
      <c r="AB21" s="189"/>
      <c r="AC21" s="37">
        <f>SUM(AC6:AC20)</f>
        <v>462915.80000000005</v>
      </c>
      <c r="AD21" s="188" t="s">
        <v>342</v>
      </c>
      <c r="AE21" s="189"/>
      <c r="AF21" s="189"/>
      <c r="AG21" s="37">
        <f>SUM(AG6:AG20)</f>
        <v>532823.1</v>
      </c>
      <c r="AH21" s="188" t="s">
        <v>342</v>
      </c>
      <c r="AI21" s="189"/>
      <c r="AJ21" s="189"/>
      <c r="AK21" s="65">
        <f>SUM(AK6:AK20)</f>
        <v>518718.9</v>
      </c>
    </row>
    <row r="22" spans="2:37" ht="15.75" thickBot="1">
      <c r="B22" s="188" t="s">
        <v>343</v>
      </c>
      <c r="C22" s="189"/>
      <c r="D22" s="189"/>
      <c r="E22" s="28">
        <f>E21*1.19</f>
        <v>550869.80200000003</v>
      </c>
      <c r="F22" s="188" t="s">
        <v>343</v>
      </c>
      <c r="G22" s="189"/>
      <c r="H22" s="189"/>
      <c r="I22" s="28">
        <f>I21*1.19</f>
        <v>634059.48899999994</v>
      </c>
      <c r="J22" s="188" t="s">
        <v>343</v>
      </c>
      <c r="K22" s="189"/>
      <c r="L22" s="189"/>
      <c r="M22" s="28">
        <f>M21*1.19</f>
        <v>617275.49100000004</v>
      </c>
      <c r="N22" s="188" t="s">
        <v>343</v>
      </c>
      <c r="O22" s="189"/>
      <c r="P22" s="189"/>
      <c r="Q22" s="28">
        <f>Q21*1.19</f>
        <v>634059.48899999994</v>
      </c>
      <c r="R22" s="188" t="s">
        <v>343</v>
      </c>
      <c r="S22" s="189"/>
      <c r="T22" s="189"/>
      <c r="U22" s="28">
        <f>U21*1.19</f>
        <v>550869.80200000003</v>
      </c>
      <c r="V22" s="188" t="s">
        <v>343</v>
      </c>
      <c r="W22" s="189"/>
      <c r="X22" s="189"/>
      <c r="Y22" s="28">
        <f>Y21*1.19</f>
        <v>1375407.2359999998</v>
      </c>
      <c r="Z22" s="188" t="s">
        <v>343</v>
      </c>
      <c r="AA22" s="189"/>
      <c r="AB22" s="189"/>
      <c r="AC22" s="28">
        <f>AC21*1.19</f>
        <v>550869.80200000003</v>
      </c>
      <c r="AD22" s="188" t="s">
        <v>343</v>
      </c>
      <c r="AE22" s="189"/>
      <c r="AF22" s="189"/>
      <c r="AG22" s="28">
        <f>AG21*1.19</f>
        <v>634059.48899999994</v>
      </c>
      <c r="AH22" s="188" t="s">
        <v>343</v>
      </c>
      <c r="AI22" s="189"/>
      <c r="AJ22" s="189"/>
      <c r="AK22" s="29">
        <f>AK21*1.19</f>
        <v>617275.49100000004</v>
      </c>
    </row>
  </sheetData>
  <mergeCells count="35">
    <mergeCell ref="B1:AK1"/>
    <mergeCell ref="B2:E2"/>
    <mergeCell ref="F2:I2"/>
    <mergeCell ref="N2:Q2"/>
    <mergeCell ref="R2:U2"/>
    <mergeCell ref="V2:Y2"/>
    <mergeCell ref="Z2:AC2"/>
    <mergeCell ref="AD2:AG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3BE5-ECED-43CF-8CE3-653039EC358A}">
  <sheetPr>
    <tabColor theme="0"/>
  </sheetPr>
  <dimension ref="B1:AK22"/>
  <sheetViews>
    <sheetView showGridLines="0" zoomScale="80" zoomScaleNormal="80" workbookViewId="0">
      <selection activeCell="AJ8" sqref="AJ8"/>
    </sheetView>
  </sheetViews>
  <sheetFormatPr baseColWidth="10" defaultColWidth="11.42578125" defaultRowHeight="15"/>
  <cols>
    <col min="1" max="1" width="2.7109375" customWidth="1"/>
    <col min="2" max="2" width="23.7109375" bestFit="1" customWidth="1"/>
    <col min="3" max="3" width="14.140625" bestFit="1" customWidth="1"/>
    <col min="4" max="4" width="6.42578125" bestFit="1" customWidth="1"/>
    <col min="5" max="5" width="8.140625" bestFit="1" customWidth="1"/>
    <col min="6" max="6" width="23.7109375" bestFit="1" customWidth="1"/>
    <col min="7" max="7" width="14.140625" bestFit="1" customWidth="1"/>
    <col min="8" max="8" width="6.42578125" bestFit="1" customWidth="1"/>
    <col min="9" max="9" width="8.140625" bestFit="1" customWidth="1"/>
    <col min="10" max="10" width="23.7109375" bestFit="1" customWidth="1"/>
    <col min="11" max="11" width="14.140625" bestFit="1" customWidth="1"/>
    <col min="12" max="12" width="6.42578125" bestFit="1" customWidth="1"/>
    <col min="13" max="13" width="8.140625" bestFit="1" customWidth="1"/>
    <col min="14" max="14" width="23.7109375" bestFit="1" customWidth="1"/>
    <col min="15" max="15" width="14.140625" bestFit="1" customWidth="1"/>
    <col min="16" max="16" width="6.42578125" bestFit="1" customWidth="1"/>
    <col min="17" max="17" width="8.140625" bestFit="1" customWidth="1"/>
    <col min="18" max="18" width="23.7109375" bestFit="1" customWidth="1"/>
    <col min="19" max="19" width="14.140625" bestFit="1" customWidth="1"/>
    <col min="20" max="20" width="6.42578125" bestFit="1" customWidth="1"/>
    <col min="21" max="21" width="8.140625" bestFit="1" customWidth="1"/>
    <col min="22" max="22" width="32.7109375" bestFit="1" customWidth="1"/>
    <col min="23" max="23" width="14.140625" bestFit="1" customWidth="1"/>
    <col min="24" max="24" width="6.42578125" bestFit="1" customWidth="1"/>
    <col min="25" max="25" width="9.85546875" bestFit="1" customWidth="1"/>
    <col min="26" max="26" width="23.7109375" bestFit="1" customWidth="1"/>
    <col min="27" max="27" width="14.140625" bestFit="1" customWidth="1"/>
    <col min="28" max="28" width="6.42578125" bestFit="1" customWidth="1"/>
    <col min="29" max="29" width="8.140625" bestFit="1" customWidth="1"/>
    <col min="30" max="30" width="23.7109375" bestFit="1" customWidth="1"/>
    <col min="31" max="31" width="14.140625" bestFit="1" customWidth="1"/>
    <col min="32" max="32" width="6.42578125" bestFit="1" customWidth="1"/>
    <col min="33" max="33" width="8.140625" bestFit="1" customWidth="1"/>
    <col min="34" max="34" width="23.7109375" bestFit="1" customWidth="1"/>
    <col min="35" max="35" width="14.140625" bestFit="1" customWidth="1"/>
    <col min="36" max="36" width="6.42578125" bestFit="1" customWidth="1"/>
    <col min="37" max="37" width="8.140625" bestFit="1" customWidth="1"/>
  </cols>
  <sheetData>
    <row r="1" spans="2:37" ht="21.75" thickBot="1">
      <c r="B1" s="170" t="s">
        <v>349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2"/>
    </row>
    <row r="2" spans="2:37" ht="18">
      <c r="B2" s="173" t="s">
        <v>334</v>
      </c>
      <c r="C2" s="174"/>
      <c r="D2" s="174"/>
      <c r="E2" s="174"/>
      <c r="F2" s="175" t="s">
        <v>334</v>
      </c>
      <c r="G2" s="176"/>
      <c r="H2" s="176"/>
      <c r="I2" s="176"/>
      <c r="J2" s="32" t="s">
        <v>334</v>
      </c>
      <c r="K2" s="49"/>
      <c r="L2" s="49"/>
      <c r="M2" s="30"/>
      <c r="N2" s="175" t="s">
        <v>334</v>
      </c>
      <c r="O2" s="176"/>
      <c r="P2" s="176"/>
      <c r="Q2" s="176"/>
      <c r="R2" s="173" t="s">
        <v>334</v>
      </c>
      <c r="S2" s="174"/>
      <c r="T2" s="174"/>
      <c r="U2" s="177"/>
      <c r="V2" s="176" t="s">
        <v>334</v>
      </c>
      <c r="W2" s="176"/>
      <c r="X2" s="176"/>
      <c r="Y2" s="178"/>
      <c r="Z2" s="174" t="s">
        <v>334</v>
      </c>
      <c r="AA2" s="174"/>
      <c r="AB2" s="174"/>
      <c r="AC2" s="177"/>
      <c r="AD2" s="176" t="s">
        <v>334</v>
      </c>
      <c r="AE2" s="176"/>
      <c r="AF2" s="176"/>
      <c r="AG2" s="178"/>
      <c r="AH2" s="49" t="s">
        <v>334</v>
      </c>
      <c r="AI2" s="49"/>
      <c r="AJ2" s="49"/>
      <c r="AK2" s="48"/>
    </row>
    <row r="3" spans="2:37">
      <c r="B3" s="179" t="s">
        <v>230</v>
      </c>
      <c r="C3" s="180"/>
      <c r="D3" s="180"/>
      <c r="E3" s="181"/>
      <c r="F3" s="182" t="s">
        <v>335</v>
      </c>
      <c r="G3" s="183"/>
      <c r="H3" s="183"/>
      <c r="I3" s="184"/>
      <c r="J3" s="185" t="s">
        <v>232</v>
      </c>
      <c r="K3" s="186"/>
      <c r="L3" s="186"/>
      <c r="M3" s="187"/>
      <c r="N3" s="182" t="s">
        <v>233</v>
      </c>
      <c r="O3" s="183"/>
      <c r="P3" s="183"/>
      <c r="Q3" s="184"/>
      <c r="R3" s="179" t="s">
        <v>234</v>
      </c>
      <c r="S3" s="180"/>
      <c r="T3" s="180"/>
      <c r="U3" s="181"/>
      <c r="V3" s="185" t="s">
        <v>219</v>
      </c>
      <c r="W3" s="186"/>
      <c r="X3" s="186"/>
      <c r="Y3" s="187"/>
      <c r="Z3" s="179" t="s">
        <v>235</v>
      </c>
      <c r="AA3" s="180"/>
      <c r="AB3" s="180"/>
      <c r="AC3" s="181"/>
      <c r="AD3" s="182" t="s">
        <v>236</v>
      </c>
      <c r="AE3" s="183"/>
      <c r="AF3" s="183"/>
      <c r="AG3" s="184"/>
      <c r="AH3" s="185" t="s">
        <v>220</v>
      </c>
      <c r="AI3" s="186"/>
      <c r="AJ3" s="186"/>
      <c r="AK3" s="187"/>
    </row>
    <row r="4" spans="2:37">
      <c r="B4" s="179"/>
      <c r="C4" s="180"/>
      <c r="D4" s="180"/>
      <c r="E4" s="181"/>
      <c r="F4" s="182"/>
      <c r="G4" s="183"/>
      <c r="H4" s="183"/>
      <c r="I4" s="184"/>
      <c r="J4" s="185"/>
      <c r="K4" s="186"/>
      <c r="L4" s="186"/>
      <c r="M4" s="187"/>
      <c r="N4" s="182"/>
      <c r="O4" s="183"/>
      <c r="P4" s="183"/>
      <c r="Q4" s="184"/>
      <c r="R4" s="179"/>
      <c r="S4" s="180"/>
      <c r="T4" s="180"/>
      <c r="U4" s="181"/>
      <c r="V4" s="185"/>
      <c r="W4" s="186"/>
      <c r="X4" s="186"/>
      <c r="Y4" s="187"/>
      <c r="Z4" s="179"/>
      <c r="AA4" s="180"/>
      <c r="AB4" s="180"/>
      <c r="AC4" s="181"/>
      <c r="AD4" s="182"/>
      <c r="AE4" s="183"/>
      <c r="AF4" s="183"/>
      <c r="AG4" s="184"/>
      <c r="AH4" s="185"/>
      <c r="AI4" s="186"/>
      <c r="AJ4" s="186"/>
      <c r="AK4" s="187"/>
    </row>
    <row r="5" spans="2:37" ht="15.75" thickBot="1">
      <c r="B5" s="63" t="s">
        <v>1</v>
      </c>
      <c r="C5" s="27" t="s">
        <v>336</v>
      </c>
      <c r="D5" s="27" t="s">
        <v>337</v>
      </c>
      <c r="E5" s="27" t="s">
        <v>338</v>
      </c>
      <c r="F5" s="63" t="s">
        <v>1</v>
      </c>
      <c r="G5" s="27" t="s">
        <v>336</v>
      </c>
      <c r="H5" s="27" t="s">
        <v>337</v>
      </c>
      <c r="I5" s="27" t="s">
        <v>338</v>
      </c>
      <c r="J5" s="63" t="s">
        <v>1</v>
      </c>
      <c r="K5" s="27" t="s">
        <v>336</v>
      </c>
      <c r="L5" s="27" t="s">
        <v>337</v>
      </c>
      <c r="M5" s="27" t="s">
        <v>338</v>
      </c>
      <c r="N5" s="63" t="s">
        <v>1</v>
      </c>
      <c r="O5" s="27" t="s">
        <v>336</v>
      </c>
      <c r="P5" s="27" t="s">
        <v>337</v>
      </c>
      <c r="Q5" s="27" t="s">
        <v>338</v>
      </c>
      <c r="R5" s="63" t="s">
        <v>1</v>
      </c>
      <c r="S5" s="27" t="s">
        <v>336</v>
      </c>
      <c r="T5" s="27" t="s">
        <v>337</v>
      </c>
      <c r="U5" s="42" t="s">
        <v>338</v>
      </c>
      <c r="V5" s="64" t="s">
        <v>1</v>
      </c>
      <c r="W5" s="27" t="s">
        <v>336</v>
      </c>
      <c r="X5" s="27" t="s">
        <v>337</v>
      </c>
      <c r="Y5" s="42" t="s">
        <v>338</v>
      </c>
      <c r="Z5" s="64" t="s">
        <v>1</v>
      </c>
      <c r="AA5" s="27" t="s">
        <v>336</v>
      </c>
      <c r="AB5" s="27" t="s">
        <v>337</v>
      </c>
      <c r="AC5" s="42" t="s">
        <v>338</v>
      </c>
      <c r="AD5" s="64" t="s">
        <v>1</v>
      </c>
      <c r="AE5" s="27" t="s">
        <v>336</v>
      </c>
      <c r="AF5" s="27" t="s">
        <v>337</v>
      </c>
      <c r="AG5" s="42" t="s">
        <v>338</v>
      </c>
      <c r="AH5" s="64" t="s">
        <v>1</v>
      </c>
      <c r="AI5" s="27" t="s">
        <v>336</v>
      </c>
      <c r="AJ5" s="27" t="s">
        <v>337</v>
      </c>
      <c r="AK5" s="42" t="s">
        <v>338</v>
      </c>
    </row>
    <row r="6" spans="2:37">
      <c r="B6" s="40" t="s">
        <v>339</v>
      </c>
      <c r="C6" s="41"/>
      <c r="D6" s="56">
        <v>2</v>
      </c>
      <c r="E6" s="55">
        <f>D6*'Matríz de Carga'!J5</f>
        <v>248162</v>
      </c>
      <c r="F6" s="33" t="s">
        <v>339</v>
      </c>
      <c r="G6" s="50"/>
      <c r="H6" s="56">
        <v>2.2999999999999998</v>
      </c>
      <c r="I6" s="55">
        <f>H6*'Matríz de Carga'!J5</f>
        <v>285386.3</v>
      </c>
      <c r="J6" s="33" t="s">
        <v>339</v>
      </c>
      <c r="K6" s="50"/>
      <c r="L6" s="56">
        <v>2.1</v>
      </c>
      <c r="M6" s="51">
        <f>L6*'Matríz de Carga'!J5</f>
        <v>260570.1</v>
      </c>
      <c r="N6" s="33" t="s">
        <v>339</v>
      </c>
      <c r="O6" s="50"/>
      <c r="P6" s="56">
        <v>2.2999999999999998</v>
      </c>
      <c r="Q6" s="51">
        <f>P6*'Matríz de Carga'!J5</f>
        <v>285386.3</v>
      </c>
      <c r="R6" s="33" t="s">
        <v>339</v>
      </c>
      <c r="S6" s="41"/>
      <c r="T6" s="56">
        <v>2</v>
      </c>
      <c r="U6" s="55">
        <f>T6*'Matríz de Carga'!J5</f>
        <v>248162</v>
      </c>
      <c r="V6" s="33" t="s">
        <v>339</v>
      </c>
      <c r="W6" s="50"/>
      <c r="X6" s="56">
        <v>3.3</v>
      </c>
      <c r="Y6" s="39">
        <f>X6*'Matríz de Carga'!J5</f>
        <v>409467.3</v>
      </c>
      <c r="Z6" s="41" t="s">
        <v>339</v>
      </c>
      <c r="AA6" s="41"/>
      <c r="AB6" s="56">
        <v>2</v>
      </c>
      <c r="AC6" s="31">
        <f>AB6*'Matríz de Carga'!J5</f>
        <v>248162</v>
      </c>
      <c r="AD6" s="33" t="s">
        <v>339</v>
      </c>
      <c r="AE6" s="50"/>
      <c r="AF6" s="56">
        <v>2.2999999999999998</v>
      </c>
      <c r="AG6" s="39">
        <f>AF6*'Matríz de Carga'!J5</f>
        <v>285386.3</v>
      </c>
      <c r="AH6" s="33" t="s">
        <v>339</v>
      </c>
      <c r="AI6" s="50"/>
      <c r="AJ6" s="56">
        <v>2.1</v>
      </c>
      <c r="AK6" s="39">
        <f>AJ6*'Matríz de Carga'!J5</f>
        <v>260570.1</v>
      </c>
    </row>
    <row r="7" spans="2:37">
      <c r="B7" s="47" t="s">
        <v>340</v>
      </c>
      <c r="C7" s="60" t="s">
        <v>341</v>
      </c>
      <c r="D7" s="57">
        <v>5.5</v>
      </c>
      <c r="E7" s="59">
        <f>D7*'Matríz de Carga'!J9</f>
        <v>95062</v>
      </c>
      <c r="F7" s="45" t="s">
        <v>340</v>
      </c>
      <c r="G7" s="58" t="str">
        <f>C7</f>
        <v>508.00 (0W20)</v>
      </c>
      <c r="H7" s="57">
        <f>+D7</f>
        <v>5.5</v>
      </c>
      <c r="I7" s="59">
        <f>E7</f>
        <v>95062</v>
      </c>
      <c r="J7" s="45" t="s">
        <v>340</v>
      </c>
      <c r="K7" s="58" t="str">
        <f>G7</f>
        <v>508.00 (0W20)</v>
      </c>
      <c r="L7" s="57">
        <f>+H7</f>
        <v>5.5</v>
      </c>
      <c r="M7" s="59">
        <f>E7</f>
        <v>95062</v>
      </c>
      <c r="N7" s="45" t="s">
        <v>340</v>
      </c>
      <c r="O7" s="58" t="str">
        <f>K7</f>
        <v>508.00 (0W20)</v>
      </c>
      <c r="P7" s="57">
        <f>+L7</f>
        <v>5.5</v>
      </c>
      <c r="Q7" s="59">
        <f>E7</f>
        <v>95062</v>
      </c>
      <c r="R7" s="45" t="s">
        <v>340</v>
      </c>
      <c r="S7" s="60" t="str">
        <f>O7</f>
        <v>508.00 (0W20)</v>
      </c>
      <c r="T7" s="57">
        <f>+P7</f>
        <v>5.5</v>
      </c>
      <c r="U7" s="59">
        <f>E7</f>
        <v>95062</v>
      </c>
      <c r="V7" s="45" t="s">
        <v>340</v>
      </c>
      <c r="W7" s="58" t="str">
        <f>S7</f>
        <v>508.00 (0W20)</v>
      </c>
      <c r="X7" s="57">
        <f>+T7</f>
        <v>5.5</v>
      </c>
      <c r="Y7" s="46">
        <f>E7</f>
        <v>95062</v>
      </c>
      <c r="Z7" s="58" t="s">
        <v>340</v>
      </c>
      <c r="AA7" s="58" t="str">
        <f>W7</f>
        <v>508.00 (0W20)</v>
      </c>
      <c r="AB7" s="57">
        <f>+X7</f>
        <v>5.5</v>
      </c>
      <c r="AC7" s="46">
        <f>E7</f>
        <v>95062</v>
      </c>
      <c r="AD7" s="45" t="s">
        <v>340</v>
      </c>
      <c r="AE7" s="58" t="str">
        <f>AA7</f>
        <v>508.00 (0W20)</v>
      </c>
      <c r="AF7" s="57">
        <f>+AB7</f>
        <v>5.5</v>
      </c>
      <c r="AG7" s="46">
        <f>E7</f>
        <v>95062</v>
      </c>
      <c r="AH7" s="45" t="s">
        <v>340</v>
      </c>
      <c r="AI7" s="58" t="str">
        <f>AE7</f>
        <v>508.00 (0W20)</v>
      </c>
      <c r="AJ7" s="57">
        <f>+AF7</f>
        <v>5.5</v>
      </c>
      <c r="AK7" s="46">
        <f>E7</f>
        <v>95062</v>
      </c>
    </row>
    <row r="8" spans="2:37">
      <c r="B8" s="47" t="s">
        <v>160</v>
      </c>
      <c r="C8" s="68" t="s">
        <v>75</v>
      </c>
      <c r="D8" s="57">
        <v>1</v>
      </c>
      <c r="E8" s="59">
        <f>VLOOKUP(C8,'Matríz de Carga'!$C:$D,2,0)*D8</f>
        <v>18107</v>
      </c>
      <c r="F8" s="45" t="s">
        <v>160</v>
      </c>
      <c r="G8" s="68" t="s">
        <v>75</v>
      </c>
      <c r="H8" s="57">
        <v>1</v>
      </c>
      <c r="I8" s="59">
        <f>VLOOKUP(G8,'Matríz de Carga'!$C:$D,2,0)*H8</f>
        <v>18107</v>
      </c>
      <c r="J8" s="45" t="s">
        <v>160</v>
      </c>
      <c r="K8" s="68" t="s">
        <v>75</v>
      </c>
      <c r="L8" s="57">
        <v>1</v>
      </c>
      <c r="M8" s="59">
        <f>VLOOKUP(K8,'Matríz de Carga'!$C:$D,2,0)*L8</f>
        <v>18107</v>
      </c>
      <c r="N8" s="45" t="s">
        <v>160</v>
      </c>
      <c r="O8" s="68" t="s">
        <v>75</v>
      </c>
      <c r="P8" s="57">
        <v>1</v>
      </c>
      <c r="Q8" s="59">
        <f>VLOOKUP(O8,'Matríz de Carga'!$C:$D,2,0)*P8</f>
        <v>18107</v>
      </c>
      <c r="R8" s="45" t="s">
        <v>160</v>
      </c>
      <c r="S8" s="68" t="s">
        <v>75</v>
      </c>
      <c r="T8" s="57">
        <v>1</v>
      </c>
      <c r="U8" s="59">
        <f>VLOOKUP(S8,'Matríz de Carga'!$C:$D,2,0)*T8</f>
        <v>18107</v>
      </c>
      <c r="V8" s="45" t="s">
        <v>160</v>
      </c>
      <c r="W8" s="68" t="s">
        <v>75</v>
      </c>
      <c r="X8" s="57">
        <v>1</v>
      </c>
      <c r="Y8" s="46">
        <f>VLOOKUP(W8,'Matríz de Carga'!$C:$D,2,0)*X8</f>
        <v>18107</v>
      </c>
      <c r="Z8" s="58" t="s">
        <v>160</v>
      </c>
      <c r="AA8" s="68" t="s">
        <v>75</v>
      </c>
      <c r="AB8" s="57">
        <v>1</v>
      </c>
      <c r="AC8" s="59">
        <f>VLOOKUP(AA8,'Matríz de Carga'!$C:$D,2,0)*AB8</f>
        <v>18107</v>
      </c>
      <c r="AD8" s="45" t="s">
        <v>160</v>
      </c>
      <c r="AE8" s="68" t="s">
        <v>75</v>
      </c>
      <c r="AF8" s="57">
        <v>1</v>
      </c>
      <c r="AG8" s="59">
        <f>VLOOKUP(AE8,'Matríz de Carga'!$C:$D,2,0)*AF8</f>
        <v>18107</v>
      </c>
      <c r="AH8" s="45" t="s">
        <v>160</v>
      </c>
      <c r="AI8" s="68" t="s">
        <v>75</v>
      </c>
      <c r="AJ8" s="57">
        <v>1</v>
      </c>
      <c r="AK8" s="46">
        <f>VLOOKUP(AI8,'Matríz de Carga'!$C:$D,2,0)*AJ8</f>
        <v>18107</v>
      </c>
    </row>
    <row r="9" spans="2:37">
      <c r="B9" s="47" t="s">
        <v>273</v>
      </c>
      <c r="C9" s="68" t="s">
        <v>284</v>
      </c>
      <c r="D9" s="57">
        <v>1</v>
      </c>
      <c r="E9" s="59">
        <f>VLOOKUP(C9,'Matríz de Carga'!$C:$D,2,0)*D9</f>
        <v>12888</v>
      </c>
      <c r="F9" s="47" t="s">
        <v>273</v>
      </c>
      <c r="G9" s="68" t="s">
        <v>284</v>
      </c>
      <c r="H9" s="57">
        <v>1</v>
      </c>
      <c r="I9" s="59">
        <f>VLOOKUP(G9,'Matríz de Carga'!$C:$D,2,0)*H9</f>
        <v>12888</v>
      </c>
      <c r="J9" s="47" t="s">
        <v>273</v>
      </c>
      <c r="K9" s="68" t="s">
        <v>284</v>
      </c>
      <c r="L9" s="57">
        <v>1</v>
      </c>
      <c r="M9" s="59">
        <f>VLOOKUP(K9,'Matríz de Carga'!$C:$D,2,0)*L9</f>
        <v>12888</v>
      </c>
      <c r="N9" s="47" t="s">
        <v>273</v>
      </c>
      <c r="O9" s="68" t="s">
        <v>284</v>
      </c>
      <c r="P9" s="57">
        <v>1</v>
      </c>
      <c r="Q9" s="59">
        <f>VLOOKUP(O9,'Matríz de Carga'!$C:$D,2,0)*P9</f>
        <v>12888</v>
      </c>
      <c r="R9" s="47" t="s">
        <v>273</v>
      </c>
      <c r="S9" s="68" t="s">
        <v>284</v>
      </c>
      <c r="T9" s="57">
        <v>1</v>
      </c>
      <c r="U9" s="59">
        <f>VLOOKUP(S9,'Matríz de Carga'!$C:$D,2,0)*T9</f>
        <v>12888</v>
      </c>
      <c r="V9" s="47" t="s">
        <v>273</v>
      </c>
      <c r="W9" s="68" t="s">
        <v>284</v>
      </c>
      <c r="X9" s="57">
        <v>1</v>
      </c>
      <c r="Y9" s="46">
        <f>VLOOKUP(W9,'Matríz de Carga'!$C:$D,2,0)*X9</f>
        <v>12888</v>
      </c>
      <c r="Z9" s="60" t="s">
        <v>273</v>
      </c>
      <c r="AA9" s="68" t="s">
        <v>284</v>
      </c>
      <c r="AB9" s="57">
        <v>1</v>
      </c>
      <c r="AC9" s="59">
        <f>VLOOKUP(AA9,'Matríz de Carga'!$C:$D,2,0)*AB9</f>
        <v>12888</v>
      </c>
      <c r="AD9" s="47" t="s">
        <v>273</v>
      </c>
      <c r="AE9" s="68" t="s">
        <v>284</v>
      </c>
      <c r="AF9" s="57">
        <v>1</v>
      </c>
      <c r="AG9" s="59">
        <f>VLOOKUP(AE9,'Matríz de Carga'!$C:$D,2,0)*AF9</f>
        <v>12888</v>
      </c>
      <c r="AH9" s="47" t="s">
        <v>273</v>
      </c>
      <c r="AI9" s="68" t="s">
        <v>284</v>
      </c>
      <c r="AJ9" s="57">
        <v>1</v>
      </c>
      <c r="AK9" s="46">
        <f>VLOOKUP(AI9,'Matríz de Carga'!$C:$D,2,0)*AJ9</f>
        <v>12888</v>
      </c>
    </row>
    <row r="10" spans="2:37">
      <c r="B10" s="45" t="s">
        <v>93</v>
      </c>
      <c r="C10" s="58" t="s">
        <v>26</v>
      </c>
      <c r="D10" s="57">
        <v>1</v>
      </c>
      <c r="E10" s="59">
        <f>VLOOKUP(C10,'Matríz de Carga'!$C:$D,2,0)*D10</f>
        <v>83513</v>
      </c>
      <c r="F10" s="78" t="s">
        <v>93</v>
      </c>
      <c r="G10" s="58" t="s">
        <v>26</v>
      </c>
      <c r="H10" s="80">
        <v>1</v>
      </c>
      <c r="I10" s="59">
        <f>VLOOKUP(G10,'Matríz de Carga'!$C:$D,2,0)*H10</f>
        <v>83513</v>
      </c>
      <c r="J10" s="45" t="s">
        <v>24</v>
      </c>
      <c r="K10" s="69" t="s">
        <v>288</v>
      </c>
      <c r="L10" s="57">
        <v>1</v>
      </c>
      <c r="M10" s="59">
        <f>VLOOKUP(K10,'Matríz de Carga'!$C:$D,2,0)*L10</f>
        <v>43395</v>
      </c>
      <c r="N10" s="78" t="s">
        <v>93</v>
      </c>
      <c r="O10" s="58" t="s">
        <v>26</v>
      </c>
      <c r="P10" s="80">
        <v>1</v>
      </c>
      <c r="Q10" s="59">
        <f>VLOOKUP(O10,'Matríz de Carga'!$C:$D,2,0)*P10</f>
        <v>83513</v>
      </c>
      <c r="R10" s="45" t="s">
        <v>93</v>
      </c>
      <c r="S10" s="58" t="s">
        <v>26</v>
      </c>
      <c r="T10" s="57">
        <v>1</v>
      </c>
      <c r="U10" s="59">
        <f>VLOOKUP(S10,'Matríz de Carga'!$C:$D,2,0)*T10</f>
        <v>83513</v>
      </c>
      <c r="V10" s="45" t="s">
        <v>24</v>
      </c>
      <c r="W10" s="69" t="s">
        <v>288</v>
      </c>
      <c r="X10" s="57">
        <v>1</v>
      </c>
      <c r="Y10" s="46">
        <f>VLOOKUP(W10,'Matríz de Carga'!$C:$D,2,0)*X10</f>
        <v>43395</v>
      </c>
      <c r="Z10" s="58" t="s">
        <v>93</v>
      </c>
      <c r="AA10" s="58" t="s">
        <v>26</v>
      </c>
      <c r="AB10" s="57">
        <v>1</v>
      </c>
      <c r="AC10" s="59">
        <f>VLOOKUP(AA10,'Matríz de Carga'!$C:$D,2,0)*AB10</f>
        <v>83513</v>
      </c>
      <c r="AD10" s="78" t="s">
        <v>93</v>
      </c>
      <c r="AE10" s="58" t="s">
        <v>26</v>
      </c>
      <c r="AF10" s="80">
        <v>1</v>
      </c>
      <c r="AG10" s="59">
        <f>VLOOKUP(AE10,'Matríz de Carga'!$C:$D,2,0)*AF10</f>
        <v>83513</v>
      </c>
      <c r="AH10" s="45" t="s">
        <v>24</v>
      </c>
      <c r="AI10" s="69" t="s">
        <v>288</v>
      </c>
      <c r="AJ10" s="57">
        <v>1</v>
      </c>
      <c r="AK10" s="46">
        <f>VLOOKUP(AI10,'Matríz de Carga'!$C:$D,2,0)*AJ10</f>
        <v>43395</v>
      </c>
    </row>
    <row r="11" spans="2:37">
      <c r="B11" s="44"/>
      <c r="C11" s="52"/>
      <c r="D11" s="54"/>
      <c r="E11" s="34"/>
      <c r="F11" s="45" t="s">
        <v>286</v>
      </c>
      <c r="G11" s="58" t="s">
        <v>287</v>
      </c>
      <c r="H11" s="57">
        <v>1</v>
      </c>
      <c r="I11" s="59">
        <f>VLOOKUP(G11,'Matríz de Carga'!$C:$D,2,0)*H11</f>
        <v>32683</v>
      </c>
      <c r="J11" s="47" t="s">
        <v>348</v>
      </c>
      <c r="K11" s="58" t="s">
        <v>26</v>
      </c>
      <c r="L11" s="57">
        <v>1</v>
      </c>
      <c r="M11" s="59">
        <f>VLOOKUP(K11,'Matríz de Carga'!$C:$D,2,0)*L11</f>
        <v>83513</v>
      </c>
      <c r="N11" s="45" t="s">
        <v>286</v>
      </c>
      <c r="O11" s="58" t="s">
        <v>287</v>
      </c>
      <c r="P11" s="57">
        <v>1</v>
      </c>
      <c r="Q11" s="59">
        <f>VLOOKUP(O11,'Matríz de Carga'!$C:$D,2,0)*P11</f>
        <v>32683</v>
      </c>
      <c r="R11" s="44"/>
      <c r="S11" s="52"/>
      <c r="T11" s="54"/>
      <c r="U11" s="34"/>
      <c r="V11" s="47" t="s">
        <v>348</v>
      </c>
      <c r="W11" s="58" t="s">
        <v>26</v>
      </c>
      <c r="X11" s="57">
        <v>1</v>
      </c>
      <c r="Y11" s="46">
        <f>VLOOKUP(W11,'Matríz de Carga'!$C:$D,2,0)*X11</f>
        <v>83513</v>
      </c>
      <c r="Z11" s="52"/>
      <c r="AA11" s="52"/>
      <c r="AB11" s="54"/>
      <c r="AC11" s="53"/>
      <c r="AD11" s="45" t="s">
        <v>286</v>
      </c>
      <c r="AE11" s="58" t="s">
        <v>287</v>
      </c>
      <c r="AF11" s="57">
        <v>1</v>
      </c>
      <c r="AG11" s="59">
        <f>VLOOKUP(AE11,'Matríz de Carga'!$C:$D,2,0)*AF11</f>
        <v>32683</v>
      </c>
      <c r="AH11" s="47" t="s">
        <v>348</v>
      </c>
      <c r="AI11" s="58" t="s">
        <v>26</v>
      </c>
      <c r="AJ11" s="57">
        <v>1</v>
      </c>
      <c r="AK11" s="46">
        <f>VLOOKUP(AI11,'Matríz de Carga'!$C:$D,2,0)*AJ11</f>
        <v>83513</v>
      </c>
    </row>
    <row r="12" spans="2:37">
      <c r="B12" s="47"/>
      <c r="C12" s="60"/>
      <c r="D12" s="57"/>
      <c r="E12" s="59"/>
      <c r="F12" s="45"/>
      <c r="G12" s="58"/>
      <c r="H12" s="57"/>
      <c r="I12" s="59"/>
      <c r="J12" s="47"/>
      <c r="K12" s="60"/>
      <c r="L12" s="57"/>
      <c r="M12" s="59"/>
      <c r="N12" s="45"/>
      <c r="O12" s="58"/>
      <c r="P12" s="57"/>
      <c r="Q12" s="59"/>
      <c r="R12" s="47"/>
      <c r="S12" s="60"/>
      <c r="T12" s="57"/>
      <c r="U12" s="59"/>
      <c r="V12" s="45" t="s">
        <v>286</v>
      </c>
      <c r="W12" s="58" t="s">
        <v>287</v>
      </c>
      <c r="X12" s="57">
        <v>1</v>
      </c>
      <c r="Y12" s="46">
        <f>VLOOKUP(W12,'Matríz de Carga'!$C:$D,2,0)*X12</f>
        <v>32683</v>
      </c>
      <c r="Z12" s="60"/>
      <c r="AA12" s="60"/>
      <c r="AB12" s="57"/>
      <c r="AC12" s="46"/>
      <c r="AD12" s="45"/>
      <c r="AE12" s="58"/>
      <c r="AF12" s="57"/>
      <c r="AG12" s="46"/>
      <c r="AH12" s="47"/>
      <c r="AI12" s="60"/>
      <c r="AJ12" s="57"/>
      <c r="AK12" s="46"/>
    </row>
    <row r="13" spans="2:37">
      <c r="B13" s="47"/>
      <c r="C13" s="60"/>
      <c r="D13" s="57"/>
      <c r="E13" s="59"/>
      <c r="F13" s="45"/>
      <c r="G13" s="58"/>
      <c r="H13" s="57"/>
      <c r="I13" s="59"/>
      <c r="J13" s="47"/>
      <c r="K13" s="60"/>
      <c r="L13" s="60"/>
      <c r="M13" s="62"/>
      <c r="N13" s="45"/>
      <c r="O13" s="58"/>
      <c r="P13" s="57"/>
      <c r="Q13" s="59"/>
      <c r="R13" s="47"/>
      <c r="S13" s="60"/>
      <c r="T13" s="57"/>
      <c r="U13" s="59"/>
      <c r="V13" s="45" t="s">
        <v>297</v>
      </c>
      <c r="W13" s="69" t="s">
        <v>299</v>
      </c>
      <c r="X13" s="57">
        <v>1</v>
      </c>
      <c r="Y13" s="46">
        <f>VLOOKUP(W13,'Matríz de Carga'!$C:$D,2,0)*X13</f>
        <v>48297</v>
      </c>
      <c r="Z13" s="60"/>
      <c r="AA13" s="60"/>
      <c r="AB13" s="60"/>
      <c r="AC13" s="46"/>
      <c r="AD13" s="45"/>
      <c r="AE13" s="58"/>
      <c r="AF13" s="57"/>
      <c r="AG13" s="46"/>
      <c r="AH13" s="47"/>
      <c r="AI13" s="60"/>
      <c r="AJ13" s="57"/>
      <c r="AK13" s="46"/>
    </row>
    <row r="14" spans="2:37">
      <c r="B14" s="47"/>
      <c r="C14" s="60"/>
      <c r="D14" s="57"/>
      <c r="E14" s="59"/>
      <c r="F14" s="45"/>
      <c r="G14" s="58"/>
      <c r="H14" s="57"/>
      <c r="I14" s="59"/>
      <c r="J14" s="47"/>
      <c r="K14" s="60"/>
      <c r="L14" s="60"/>
      <c r="M14" s="62"/>
      <c r="N14" s="45"/>
      <c r="O14" s="58"/>
      <c r="P14" s="57"/>
      <c r="Q14" s="59"/>
      <c r="R14" s="47"/>
      <c r="S14" s="60"/>
      <c r="T14" s="60"/>
      <c r="U14" s="59"/>
      <c r="V14" s="45" t="s">
        <v>308</v>
      </c>
      <c r="W14" s="69" t="s">
        <v>309</v>
      </c>
      <c r="X14" s="57">
        <v>4</v>
      </c>
      <c r="Y14" s="46">
        <f>VLOOKUP(W14,'Matríz de Carga'!$C:$D,2,0)*X14</f>
        <v>122348</v>
      </c>
      <c r="Z14" s="60"/>
      <c r="AA14" s="60"/>
      <c r="AB14" s="60"/>
      <c r="AC14" s="46"/>
      <c r="AD14" s="45"/>
      <c r="AE14" s="58"/>
      <c r="AF14" s="57"/>
      <c r="AG14" s="46"/>
      <c r="AH14" s="45"/>
      <c r="AI14" s="58"/>
      <c r="AJ14" s="57"/>
      <c r="AK14" s="46"/>
    </row>
    <row r="15" spans="2:37">
      <c r="B15" s="47"/>
      <c r="C15" s="60"/>
      <c r="D15" s="57"/>
      <c r="E15" s="59"/>
      <c r="F15" s="45"/>
      <c r="G15" s="58"/>
      <c r="H15" s="58"/>
      <c r="I15" s="59"/>
      <c r="J15" s="47"/>
      <c r="K15" s="60"/>
      <c r="L15" s="60"/>
      <c r="M15" s="62"/>
      <c r="N15" s="45"/>
      <c r="O15" s="58"/>
      <c r="P15" s="58"/>
      <c r="Q15" s="59"/>
      <c r="R15" s="47"/>
      <c r="S15" s="60"/>
      <c r="T15" s="60"/>
      <c r="U15" s="59"/>
      <c r="V15" s="45" t="s">
        <v>316</v>
      </c>
      <c r="W15" s="58" t="s">
        <v>317</v>
      </c>
      <c r="X15" s="57">
        <v>4</v>
      </c>
      <c r="Y15" s="46">
        <f>VLOOKUP(W15,'Matríz de Carga'!$C:$D,2,0)*X15</f>
        <v>228056</v>
      </c>
      <c r="Z15" s="60"/>
      <c r="AA15" s="60"/>
      <c r="AB15" s="60"/>
      <c r="AC15" s="46"/>
      <c r="AD15" s="45"/>
      <c r="AE15" s="58"/>
      <c r="AF15" s="58"/>
      <c r="AG15" s="46"/>
      <c r="AH15" s="47"/>
      <c r="AI15" s="60"/>
      <c r="AJ15" s="57"/>
      <c r="AK15" s="46"/>
    </row>
    <row r="16" spans="2:37">
      <c r="B16" s="47"/>
      <c r="C16" s="60"/>
      <c r="D16" s="57"/>
      <c r="E16" s="59"/>
      <c r="F16" s="45"/>
      <c r="G16" s="58"/>
      <c r="H16" s="58"/>
      <c r="I16" s="59"/>
      <c r="J16" s="47"/>
      <c r="K16" s="60"/>
      <c r="L16" s="60"/>
      <c r="M16" s="62"/>
      <c r="N16" s="45"/>
      <c r="O16" s="58"/>
      <c r="P16" s="58"/>
      <c r="Q16" s="59"/>
      <c r="R16" s="47"/>
      <c r="S16" s="60"/>
      <c r="T16" s="60"/>
      <c r="U16" s="59"/>
      <c r="V16" s="45" t="s">
        <v>330</v>
      </c>
      <c r="W16" s="58" t="s">
        <v>331</v>
      </c>
      <c r="X16" s="57">
        <v>2</v>
      </c>
      <c r="Y16" s="46">
        <f>VLOOKUP(W16,'Matríz de Carga'!$C:$D,2,0)*X16</f>
        <v>19580</v>
      </c>
      <c r="Z16" s="60"/>
      <c r="AA16" s="60"/>
      <c r="AB16" s="60"/>
      <c r="AC16" s="46"/>
      <c r="AD16" s="45"/>
      <c r="AE16" s="58"/>
      <c r="AF16" s="58"/>
      <c r="AG16" s="46"/>
      <c r="AH16" s="45"/>
      <c r="AI16" s="58"/>
      <c r="AJ16" s="58"/>
      <c r="AK16" s="46"/>
    </row>
    <row r="17" spans="2:37">
      <c r="B17" s="47"/>
      <c r="C17" s="60"/>
      <c r="D17" s="60"/>
      <c r="E17" s="59"/>
      <c r="F17" s="45"/>
      <c r="G17" s="58"/>
      <c r="H17" s="58"/>
      <c r="I17" s="59"/>
      <c r="J17" s="45"/>
      <c r="K17" s="58"/>
      <c r="L17" s="58"/>
      <c r="M17" s="59"/>
      <c r="N17" s="45"/>
      <c r="O17" s="58"/>
      <c r="P17" s="58"/>
      <c r="Q17" s="59"/>
      <c r="R17" s="47"/>
      <c r="S17" s="60"/>
      <c r="T17" s="60"/>
      <c r="U17" s="59"/>
      <c r="V17" s="45"/>
      <c r="W17" s="58"/>
      <c r="X17" s="57"/>
      <c r="Y17" s="46"/>
      <c r="Z17" s="60"/>
      <c r="AA17" s="60"/>
      <c r="AB17" s="60"/>
      <c r="AC17" s="46"/>
      <c r="AD17" s="45"/>
      <c r="AE17" s="58"/>
      <c r="AF17" s="58"/>
      <c r="AG17" s="46"/>
      <c r="AH17" s="45"/>
      <c r="AI17" s="58"/>
      <c r="AJ17" s="58"/>
      <c r="AK17" s="43"/>
    </row>
    <row r="18" spans="2:37">
      <c r="B18" s="47"/>
      <c r="C18" s="60"/>
      <c r="D18" s="60"/>
      <c r="E18" s="59"/>
      <c r="F18" s="45"/>
      <c r="G18" s="58"/>
      <c r="H18" s="58"/>
      <c r="I18" s="59"/>
      <c r="J18" s="45"/>
      <c r="K18" s="58"/>
      <c r="L18" s="58"/>
      <c r="M18" s="59"/>
      <c r="N18" s="45"/>
      <c r="O18" s="58"/>
      <c r="P18" s="58"/>
      <c r="Q18" s="59"/>
      <c r="R18" s="47"/>
      <c r="S18" s="60"/>
      <c r="T18" s="60"/>
      <c r="U18" s="59"/>
      <c r="V18" s="45"/>
      <c r="W18" s="58"/>
      <c r="X18" s="57"/>
      <c r="Y18" s="46"/>
      <c r="Z18" s="60"/>
      <c r="AA18" s="60"/>
      <c r="AB18" s="60"/>
      <c r="AC18" s="46"/>
      <c r="AD18" s="45"/>
      <c r="AE18" s="58"/>
      <c r="AF18" s="58"/>
      <c r="AG18" s="46"/>
      <c r="AH18" s="45"/>
      <c r="AI18" s="58"/>
      <c r="AJ18" s="58"/>
      <c r="AK18" s="43"/>
    </row>
    <row r="19" spans="2:37">
      <c r="B19" s="47"/>
      <c r="C19" s="60"/>
      <c r="D19" s="60"/>
      <c r="E19" s="59"/>
      <c r="F19" s="45"/>
      <c r="G19" s="58"/>
      <c r="H19" s="58"/>
      <c r="I19" s="59"/>
      <c r="J19" s="45"/>
      <c r="K19" s="58"/>
      <c r="L19" s="58"/>
      <c r="M19" s="59"/>
      <c r="N19" s="45"/>
      <c r="O19" s="58"/>
      <c r="P19" s="58"/>
      <c r="Q19" s="59"/>
      <c r="R19" s="47"/>
      <c r="S19" s="60"/>
      <c r="T19" s="60"/>
      <c r="U19" s="59"/>
      <c r="V19" s="45"/>
      <c r="W19" s="58"/>
      <c r="X19" s="58"/>
      <c r="Y19" s="43"/>
      <c r="Z19" s="60"/>
      <c r="AA19" s="60"/>
      <c r="AB19" s="60"/>
      <c r="AC19" s="46"/>
      <c r="AD19" s="45"/>
      <c r="AE19" s="58"/>
      <c r="AF19" s="58"/>
      <c r="AG19" s="46"/>
      <c r="AH19" s="45"/>
      <c r="AI19" s="58"/>
      <c r="AJ19" s="58"/>
      <c r="AK19" s="43"/>
    </row>
    <row r="20" spans="2:37" ht="15.75" thickBot="1">
      <c r="B20" s="38" t="s">
        <v>280</v>
      </c>
      <c r="C20" s="35"/>
      <c r="D20" s="35"/>
      <c r="E20" s="37">
        <f>'Matríz de Carga'!J13</f>
        <v>30000</v>
      </c>
      <c r="F20" s="38" t="s">
        <v>280</v>
      </c>
      <c r="G20" s="61"/>
      <c r="H20" s="61"/>
      <c r="I20" s="37">
        <f>'Matríz de Carga'!J13</f>
        <v>30000</v>
      </c>
      <c r="J20" s="38" t="s">
        <v>280</v>
      </c>
      <c r="K20" s="61"/>
      <c r="L20" s="61"/>
      <c r="M20" s="37">
        <f>'Matríz de Carga'!J13</f>
        <v>30000</v>
      </c>
      <c r="N20" s="38" t="s">
        <v>280</v>
      </c>
      <c r="O20" s="61"/>
      <c r="P20" s="61"/>
      <c r="Q20" s="37">
        <f>'Matríz de Carga'!J13</f>
        <v>30000</v>
      </c>
      <c r="R20" s="38" t="s">
        <v>280</v>
      </c>
      <c r="S20" s="35"/>
      <c r="T20" s="35"/>
      <c r="U20" s="37">
        <f>'Matríz de Carga'!J13</f>
        <v>30000</v>
      </c>
      <c r="V20" s="38" t="s">
        <v>280</v>
      </c>
      <c r="W20" s="61"/>
      <c r="X20" s="61"/>
      <c r="Y20" s="36">
        <f>'Matríz de Carga'!J13</f>
        <v>30000</v>
      </c>
      <c r="Z20" s="35" t="s">
        <v>280</v>
      </c>
      <c r="AA20" s="35"/>
      <c r="AB20" s="35"/>
      <c r="AC20" s="36">
        <f>'Matríz de Carga'!J13</f>
        <v>30000</v>
      </c>
      <c r="AD20" s="38" t="s">
        <v>280</v>
      </c>
      <c r="AE20" s="61"/>
      <c r="AF20" s="61"/>
      <c r="AG20" s="36">
        <f>'Matríz de Carga'!J13</f>
        <v>30000</v>
      </c>
      <c r="AH20" s="38" t="s">
        <v>280</v>
      </c>
      <c r="AI20" s="61"/>
      <c r="AJ20" s="61"/>
      <c r="AK20" s="36">
        <f>'Matríz de Carga'!J13</f>
        <v>30000</v>
      </c>
    </row>
    <row r="21" spans="2:37" ht="15.75" thickBot="1">
      <c r="B21" s="188" t="s">
        <v>342</v>
      </c>
      <c r="C21" s="189"/>
      <c r="D21" s="189"/>
      <c r="E21" s="37">
        <f>SUM(E6:E20)</f>
        <v>487732</v>
      </c>
      <c r="F21" s="188" t="s">
        <v>342</v>
      </c>
      <c r="G21" s="189"/>
      <c r="H21" s="189"/>
      <c r="I21" s="37">
        <f>SUM(I6:I20)</f>
        <v>557639.30000000005</v>
      </c>
      <c r="J21" s="188" t="s">
        <v>342</v>
      </c>
      <c r="K21" s="189"/>
      <c r="L21" s="189"/>
      <c r="M21" s="37">
        <f>SUM(M6:M20)</f>
        <v>543535.1</v>
      </c>
      <c r="N21" s="188" t="s">
        <v>342</v>
      </c>
      <c r="O21" s="189"/>
      <c r="P21" s="189"/>
      <c r="Q21" s="37">
        <f>SUM(Q6:Q20)</f>
        <v>557639.30000000005</v>
      </c>
      <c r="R21" s="188" t="s">
        <v>342</v>
      </c>
      <c r="S21" s="189"/>
      <c r="T21" s="189"/>
      <c r="U21" s="37">
        <f>SUM(U6:U20)</f>
        <v>487732</v>
      </c>
      <c r="V21" s="188" t="s">
        <v>342</v>
      </c>
      <c r="W21" s="189"/>
      <c r="X21" s="189"/>
      <c r="Y21" s="37">
        <f>SUM(Y6:Y20)</f>
        <v>1143396.3</v>
      </c>
      <c r="Z21" s="188" t="s">
        <v>342</v>
      </c>
      <c r="AA21" s="189"/>
      <c r="AB21" s="189"/>
      <c r="AC21" s="37">
        <f>SUM(AC6:AC20)</f>
        <v>487732</v>
      </c>
      <c r="AD21" s="188" t="s">
        <v>342</v>
      </c>
      <c r="AE21" s="189"/>
      <c r="AF21" s="189"/>
      <c r="AG21" s="37">
        <f>SUM(AG6:AG20)</f>
        <v>557639.30000000005</v>
      </c>
      <c r="AH21" s="188" t="s">
        <v>342</v>
      </c>
      <c r="AI21" s="189"/>
      <c r="AJ21" s="189"/>
      <c r="AK21" s="65">
        <f>SUM(AK6:AK20)</f>
        <v>543535.1</v>
      </c>
    </row>
    <row r="22" spans="2:37" ht="15.75" thickBot="1">
      <c r="B22" s="188" t="s">
        <v>343</v>
      </c>
      <c r="C22" s="189"/>
      <c r="D22" s="189"/>
      <c r="E22" s="28">
        <f>E21*1.19</f>
        <v>580401.07999999996</v>
      </c>
      <c r="F22" s="188" t="s">
        <v>343</v>
      </c>
      <c r="G22" s="189"/>
      <c r="H22" s="189"/>
      <c r="I22" s="28">
        <f>I21*1.19</f>
        <v>663590.76699999999</v>
      </c>
      <c r="J22" s="188" t="s">
        <v>343</v>
      </c>
      <c r="K22" s="189"/>
      <c r="L22" s="189"/>
      <c r="M22" s="28">
        <f>M21*1.19</f>
        <v>646806.76899999997</v>
      </c>
      <c r="N22" s="188" t="s">
        <v>343</v>
      </c>
      <c r="O22" s="189"/>
      <c r="P22" s="189"/>
      <c r="Q22" s="28">
        <f>Q21*1.19</f>
        <v>663590.76699999999</v>
      </c>
      <c r="R22" s="188" t="s">
        <v>343</v>
      </c>
      <c r="S22" s="189"/>
      <c r="T22" s="189"/>
      <c r="U22" s="28">
        <f>U21*1.19</f>
        <v>580401.07999999996</v>
      </c>
      <c r="V22" s="188" t="s">
        <v>343</v>
      </c>
      <c r="W22" s="189"/>
      <c r="X22" s="189"/>
      <c r="Y22" s="28">
        <f>Y21*1.19</f>
        <v>1360641.5970000001</v>
      </c>
      <c r="Z22" s="188" t="s">
        <v>343</v>
      </c>
      <c r="AA22" s="189"/>
      <c r="AB22" s="189"/>
      <c r="AC22" s="28">
        <f>AC21*1.19</f>
        <v>580401.07999999996</v>
      </c>
      <c r="AD22" s="188" t="s">
        <v>343</v>
      </c>
      <c r="AE22" s="189"/>
      <c r="AF22" s="189"/>
      <c r="AG22" s="28">
        <f>AG21*1.19</f>
        <v>663590.76699999999</v>
      </c>
      <c r="AH22" s="188" t="s">
        <v>343</v>
      </c>
      <c r="AI22" s="189"/>
      <c r="AJ22" s="189"/>
      <c r="AK22" s="29">
        <f>AK21*1.19</f>
        <v>646806.76899999997</v>
      </c>
    </row>
  </sheetData>
  <sheetProtection selectLockedCells="1"/>
  <mergeCells count="35">
    <mergeCell ref="AH22:AJ22"/>
    <mergeCell ref="AD21:AF21"/>
    <mergeCell ref="AH21:AJ21"/>
    <mergeCell ref="B22:D22"/>
    <mergeCell ref="F22:H22"/>
    <mergeCell ref="J22:L22"/>
    <mergeCell ref="N22:P22"/>
    <mergeCell ref="R22:T22"/>
    <mergeCell ref="V22:X22"/>
    <mergeCell ref="Z22:AB22"/>
    <mergeCell ref="AD22:AF22"/>
    <mergeCell ref="Z3:AC4"/>
    <mergeCell ref="AD3:AG4"/>
    <mergeCell ref="AH3:AK4"/>
    <mergeCell ref="B21:D21"/>
    <mergeCell ref="F21:H21"/>
    <mergeCell ref="J21:L21"/>
    <mergeCell ref="N21:P21"/>
    <mergeCell ref="R21:T21"/>
    <mergeCell ref="V21:X21"/>
    <mergeCell ref="Z21:AB21"/>
    <mergeCell ref="B3:E4"/>
    <mergeCell ref="F3:I4"/>
    <mergeCell ref="J3:M4"/>
    <mergeCell ref="N3:Q4"/>
    <mergeCell ref="R3:U4"/>
    <mergeCell ref="V3:Y4"/>
    <mergeCell ref="B1:AK1"/>
    <mergeCell ref="B2:E2"/>
    <mergeCell ref="F2:I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9CA3BD40DB6499A2E9AE3D07246B5" ma:contentTypeVersion="12" ma:contentTypeDescription="Create a new document." ma:contentTypeScope="" ma:versionID="491ab680ba3300160f86b9456956137c">
  <xsd:schema xmlns:xsd="http://www.w3.org/2001/XMLSchema" xmlns:xs="http://www.w3.org/2001/XMLSchema" xmlns:p="http://schemas.microsoft.com/office/2006/metadata/properties" xmlns:ns2="ff1bdffb-1e5a-491a-be56-89787a3317b7" xmlns:ns3="3590806d-0110-411e-b24e-a6ca40e623ec" targetNamespace="http://schemas.microsoft.com/office/2006/metadata/properties" ma:root="true" ma:fieldsID="faca57f972910596b9eef6398b4bc377" ns2:_="" ns3:_="">
    <xsd:import namespace="ff1bdffb-1e5a-491a-be56-89787a3317b7"/>
    <xsd:import namespace="3590806d-0110-411e-b24e-a6ca40e623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bdffb-1e5a-491a-be56-89787a331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443b8-1e49-4a53-a8e6-a312646d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806d-0110-411e-b24e-a6ca40e623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dd0d9-f903-45f3-aa4c-af8f48ef6d9d}" ma:internalName="TaxCatchAll" ma:showField="CatchAllData" ma:web="3590806d-0110-411e-b24e-a6ca40e62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0806d-0110-411e-b24e-a6ca40e623ec" xsi:nil="true"/>
    <lcf76f155ced4ddcb4097134ff3c332f xmlns="ff1bdffb-1e5a-491a-be56-89787a3317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02D1F8-629B-4DB6-A631-D1F21306D9C4}"/>
</file>

<file path=customXml/itemProps2.xml><?xml version="1.0" encoding="utf-8"?>
<ds:datastoreItem xmlns:ds="http://schemas.openxmlformats.org/officeDocument/2006/customXml" ds:itemID="{03C94CFD-2F98-4F39-A31C-CCEFF38BD6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FAE8E1-279A-44C6-ACB5-E1DD9E373BDD}">
  <ds:schemaRefs>
    <ds:schemaRef ds:uri="http://schemas.microsoft.com/office/2006/metadata/properties"/>
    <ds:schemaRef ds:uri="http://schemas.microsoft.com/office/infopath/2007/PartnerControls"/>
    <ds:schemaRef ds:uri="3590806d-0110-411e-b24e-a6ca40e623ec"/>
    <ds:schemaRef ds:uri="ff1bdffb-1e5a-491a-be56-89787a3317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data repuestos</vt:lpstr>
      <vt:lpstr>Aceites y MO</vt:lpstr>
      <vt:lpstr>RESUMEN VALORES MANTENCIONES</vt:lpstr>
      <vt:lpstr>Matríz de Carga</vt:lpstr>
      <vt:lpstr>A1 30 TFSI</vt:lpstr>
      <vt:lpstr>A1 35 TFSI</vt:lpstr>
      <vt:lpstr>A3 35 TFSI</vt:lpstr>
      <vt:lpstr>A4 35 TFSI</vt:lpstr>
      <vt:lpstr>A5 Cabrio 40 TFSI</vt:lpstr>
      <vt:lpstr>A5 Coupe 40 TFSI</vt:lpstr>
      <vt:lpstr>A5 Sportback 40 TFSI</vt:lpstr>
      <vt:lpstr>A5 Coupe 45 TFSI</vt:lpstr>
      <vt:lpstr>A5 Sportback 45 TFSI</vt:lpstr>
      <vt:lpstr>A6 40 TFSI</vt:lpstr>
      <vt:lpstr>Q2 35 TFSI</vt:lpstr>
      <vt:lpstr>Q3 40 TFSI</vt:lpstr>
      <vt:lpstr>Q3 35 TFSI</vt:lpstr>
      <vt:lpstr>Q5 45 TFSI</vt:lpstr>
      <vt:lpstr>Q7 45 TFSI</vt:lpstr>
      <vt:lpstr>Q7 55 TFSI</vt:lpstr>
      <vt:lpstr>Q8 45 TDI</vt:lpstr>
      <vt:lpstr>Q8 55 TFSI</vt:lpstr>
      <vt:lpstr>RS 3</vt:lpstr>
      <vt:lpstr>RS 5</vt:lpstr>
      <vt:lpstr>RS Q3</vt:lpstr>
      <vt:lpstr>RS Q8</vt:lpstr>
      <vt:lpstr>S5</vt:lpstr>
      <vt:lpstr>TTS</vt:lpstr>
      <vt:lpstr>S3</vt:lpstr>
      <vt:lpstr>SQ5</vt:lpstr>
      <vt:lpstr>S4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LEIVA</dc:creator>
  <cp:keywords/>
  <dc:description/>
  <cp:lastModifiedBy>Abarca Luis (PIACL - CL/Santiago)</cp:lastModifiedBy>
  <cp:revision/>
  <dcterms:created xsi:type="dcterms:W3CDTF">2019-09-03T13:09:34Z</dcterms:created>
  <dcterms:modified xsi:type="dcterms:W3CDTF">2026-01-30T18:26:41Z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0x010100CDE9CA3BD40DB6499A2E9AE3D07246B5</vt:lpwstr>
  </property>
  <property fmtid="{D5CDD505-2E9C-101B-9397-08002B2CF9AE}" pid="3" name="MSIP_Label_72c5815d-2d9c-4f93-8421-5cec488c1928_Enabled">
    <vt:lpwstr>true</vt:lpwstr>
  </property>
  <property fmtid="{D5CDD505-2E9C-101B-9397-08002B2CF9AE}" pid="4" name="MSIP_Label_72c5815d-2d9c-4f93-8421-5cec488c1928_SetDate">
    <vt:lpwstr>2022-03-29T19:57:00Z</vt:lpwstr>
  </property>
  <property fmtid="{D5CDD505-2E9C-101B-9397-08002B2CF9AE}" pid="5" name="MSIP_Label_72c5815d-2d9c-4f93-8421-5cec488c1928_Method">
    <vt:lpwstr>Privileged</vt:lpwstr>
  </property>
  <property fmtid="{D5CDD505-2E9C-101B-9397-08002B2CF9AE}" pid="6" name="MSIP_Label_72c5815d-2d9c-4f93-8421-5cec488c1928_Name">
    <vt:lpwstr>72c5815d-2d9c-4f93-8421-5cec488c1928</vt:lpwstr>
  </property>
  <property fmtid="{D5CDD505-2E9C-101B-9397-08002B2CF9AE}" pid="7" name="MSIP_Label_72c5815d-2d9c-4f93-8421-5cec488c1928_SiteId">
    <vt:lpwstr>0f6f68be-4ef2-465a-986b-eb9a250d9789</vt:lpwstr>
  </property>
  <property fmtid="{D5CDD505-2E9C-101B-9397-08002B2CF9AE}" pid="8" name="MSIP_Label_72c5815d-2d9c-4f93-8421-5cec488c1928_ActionId">
    <vt:lpwstr>d963a5a6-febb-42da-a107-cc05eb3bb1ce</vt:lpwstr>
  </property>
  <property fmtid="{D5CDD505-2E9C-101B-9397-08002B2CF9AE}" pid="9" name="MSIP_Label_72c5815d-2d9c-4f93-8421-5cec488c1928_ContentBits">
    <vt:lpwstr>0</vt:lpwstr>
  </property>
  <property fmtid="{D5CDD505-2E9C-101B-9397-08002B2CF9AE}" pid="10" name="MediaServiceImageTags">
    <vt:lpwstr/>
  </property>
</Properties>
</file>