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.sharepoint.com/sites/ORG00006106/Shared Documents/General/Pautas de Mantenimiento/"/>
    </mc:Choice>
  </mc:AlternateContent>
  <xr:revisionPtr revIDLastSave="17" documentId="8_{8DD93F3A-7AD2-4C72-B582-70B5E57C90A1}" xr6:coauthVersionLast="47" xr6:coauthVersionMax="47" xr10:uidLastSave="{B5881E47-6932-40D4-BEF0-C139E72D86CC}"/>
  <bookViews>
    <workbookView xWindow="-120" yWindow="-120" windowWidth="20730" windowHeight="11040" tabRatio="895" activeTab="1" xr2:uid="{592C96D7-FFB4-4A73-AFE7-3D0F461E5580}"/>
  </bookViews>
  <sheets>
    <sheet name="Valores Mantención x Modelo" sheetId="1" r:id="rId1"/>
    <sheet name="Matriz de Carga" sheetId="2" r:id="rId2"/>
    <sheet name="Ateca 300 Hp" sheetId="18" r:id="rId3"/>
    <sheet name="Ateca 190 Hp" sheetId="22" r:id="rId4"/>
    <sheet name="Formentor 190 Hp" sheetId="15" r:id="rId5"/>
    <sheet name="Formentor 310 Hp" sheetId="16" r:id="rId6"/>
    <sheet name="Leon 2.0 TSI AT" sheetId="19" r:id="rId7"/>
    <sheet name="CUPRA Leon 1.4 TSI AT8 150 CV" sheetId="20" r:id="rId8"/>
    <sheet name="Formentor 333 CV" sheetId="23" r:id="rId9"/>
    <sheet name="FORMENTOR 1.4 AT E-HYBRID" sheetId="25" r:id="rId10"/>
    <sheet name="Tavascan" sheetId="26" r:id="rId11"/>
    <sheet name="Formentor 204 Hp" sheetId="27" r:id="rId12"/>
    <sheet name="Terramar" sheetId="28" r:id="rId13"/>
    <sheet name="Leon 1.5 TSI" sheetId="29" r:id="rId14"/>
    <sheet name="Formentor 1.5 AT e-Hybrid" sheetId="30" r:id="rId15"/>
  </sheets>
  <definedNames>
    <definedName name="_xlnm._FilterDatabase" localSheetId="1" hidden="1">'Matriz de Carga'!$B$3:$D$51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Q18" i="30"/>
  <c r="Q17" i="30"/>
  <c r="E10" i="30"/>
  <c r="E9" i="30"/>
  <c r="Q14" i="29"/>
  <c r="Y8" i="29"/>
  <c r="Y11" i="30"/>
  <c r="Y10" i="29"/>
  <c r="U6" i="30"/>
  <c r="D40" i="2"/>
  <c r="Y15" i="30"/>
  <c r="Y14" i="30"/>
  <c r="Y13" i="30"/>
  <c r="Y12" i="30"/>
  <c r="Y10" i="30"/>
  <c r="Y9" i="30"/>
  <c r="Y7" i="30"/>
  <c r="U10" i="30"/>
  <c r="U9" i="30"/>
  <c r="U7" i="30"/>
  <c r="Q19" i="30"/>
  <c r="Q15" i="30"/>
  <c r="Q14" i="30"/>
  <c r="Q13" i="30"/>
  <c r="Q12" i="30"/>
  <c r="M10" i="30"/>
  <c r="M9" i="30"/>
  <c r="Q9" i="30"/>
  <c r="Q10" i="30"/>
  <c r="I14" i="30"/>
  <c r="I13" i="30"/>
  <c r="I12" i="30"/>
  <c r="I15" i="30"/>
  <c r="I9" i="30"/>
  <c r="I10" i="30"/>
  <c r="I11" i="30"/>
  <c r="D39" i="2"/>
  <c r="Y21" i="30"/>
  <c r="U21" i="30"/>
  <c r="Q21" i="30"/>
  <c r="M21" i="30"/>
  <c r="I21" i="30"/>
  <c r="E21" i="30"/>
  <c r="U16" i="30"/>
  <c r="M16" i="30"/>
  <c r="E16" i="30"/>
  <c r="E11" i="30"/>
  <c r="E8" i="30"/>
  <c r="Q7" i="30"/>
  <c r="M7" i="30"/>
  <c r="I7" i="30"/>
  <c r="E7" i="30"/>
  <c r="Y6" i="30"/>
  <c r="Q6" i="30"/>
  <c r="M6" i="30"/>
  <c r="I6" i="30"/>
  <c r="E6" i="30"/>
  <c r="Y5" i="30"/>
  <c r="U5" i="30"/>
  <c r="Q5" i="30"/>
  <c r="M5" i="30"/>
  <c r="I5" i="30"/>
  <c r="E5" i="30"/>
  <c r="Y15" i="29"/>
  <c r="Q13" i="29"/>
  <c r="Q16" i="29"/>
  <c r="I15" i="29"/>
  <c r="D38" i="2"/>
  <c r="E7" i="29"/>
  <c r="Y18" i="29"/>
  <c r="U18" i="29"/>
  <c r="Q18" i="29"/>
  <c r="M18" i="29"/>
  <c r="I18" i="29"/>
  <c r="E18" i="29"/>
  <c r="U15" i="29"/>
  <c r="M15" i="29"/>
  <c r="E15" i="29"/>
  <c r="Y12" i="29"/>
  <c r="Q12" i="29"/>
  <c r="I12" i="29"/>
  <c r="Y11" i="29"/>
  <c r="Q11" i="29"/>
  <c r="I11" i="29"/>
  <c r="E11" i="29"/>
  <c r="U10" i="29"/>
  <c r="M10" i="29"/>
  <c r="Y9" i="29"/>
  <c r="Q9" i="29"/>
  <c r="I9" i="29"/>
  <c r="U8" i="29"/>
  <c r="Q8" i="29"/>
  <c r="M8" i="29"/>
  <c r="I8" i="29"/>
  <c r="E8" i="29"/>
  <c r="Y7" i="29"/>
  <c r="U7" i="29"/>
  <c r="Q7" i="29"/>
  <c r="M7" i="29"/>
  <c r="I7" i="29"/>
  <c r="Y6" i="29"/>
  <c r="U6" i="29"/>
  <c r="Q6" i="29"/>
  <c r="M6" i="29"/>
  <c r="I6" i="29"/>
  <c r="E6" i="29"/>
  <c r="Y5" i="29"/>
  <c r="U5" i="29"/>
  <c r="Q5" i="29"/>
  <c r="M5" i="29"/>
  <c r="I5" i="29"/>
  <c r="E5" i="29"/>
  <c r="I10" i="29" l="1"/>
  <c r="Q11" i="30"/>
  <c r="Q10" i="29"/>
  <c r="D41" i="2"/>
  <c r="Q15" i="29"/>
  <c r="M8" i="30"/>
  <c r="M20" i="30" s="1"/>
  <c r="M22" i="30" s="1"/>
  <c r="M23" i="30" s="1"/>
  <c r="E17" i="1" s="1"/>
  <c r="M9" i="29"/>
  <c r="M17" i="29" s="1"/>
  <c r="M19" i="29" s="1"/>
  <c r="M20" i="29" s="1"/>
  <c r="E16" i="1" s="1"/>
  <c r="Y8" i="30"/>
  <c r="I16" i="30"/>
  <c r="Y16" i="30"/>
  <c r="E10" i="29"/>
  <c r="Y14" i="29"/>
  <c r="U8" i="30"/>
  <c r="U20" i="30" s="1"/>
  <c r="U22" i="30" s="1"/>
  <c r="U23" i="30" s="1"/>
  <c r="G17" i="1" s="1"/>
  <c r="U9" i="29"/>
  <c r="U17" i="29" s="1"/>
  <c r="U19" i="29" s="1"/>
  <c r="U20" i="29" s="1"/>
  <c r="G16" i="1" s="1"/>
  <c r="I14" i="29"/>
  <c r="Y13" i="29"/>
  <c r="E9" i="29"/>
  <c r="I13" i="29"/>
  <c r="I8" i="30"/>
  <c r="Q8" i="30"/>
  <c r="Q16" i="30"/>
  <c r="E20" i="30"/>
  <c r="E22" i="30" s="1"/>
  <c r="E23" i="30" s="1"/>
  <c r="C17" i="1" s="1"/>
  <c r="Y20" i="30" l="1"/>
  <c r="Y22" i="30" s="1"/>
  <c r="Y23" i="30" s="1"/>
  <c r="H17" i="1" s="1"/>
  <c r="Q17" i="29"/>
  <c r="Q19" i="29" s="1"/>
  <c r="Q20" i="29" s="1"/>
  <c r="F16" i="1" s="1"/>
  <c r="I20" i="30"/>
  <c r="I22" i="30" s="1"/>
  <c r="I23" i="30" s="1"/>
  <c r="D17" i="1" s="1"/>
  <c r="Q20" i="30"/>
  <c r="Q22" i="30" s="1"/>
  <c r="Q23" i="30" s="1"/>
  <c r="F17" i="1" s="1"/>
  <c r="E17" i="29"/>
  <c r="E19" i="29" s="1"/>
  <c r="E20" i="29" s="1"/>
  <c r="C16" i="1" s="1"/>
  <c r="Y17" i="29"/>
  <c r="Y19" i="29" s="1"/>
  <c r="Y20" i="29" s="1"/>
  <c r="H16" i="1" s="1"/>
  <c r="I17" i="29"/>
  <c r="I19" i="29" s="1"/>
  <c r="I20" i="29" s="1"/>
  <c r="D16" i="1" s="1"/>
  <c r="U6" i="27"/>
  <c r="Y6" i="27"/>
  <c r="Q6" i="27"/>
  <c r="M6" i="27"/>
  <c r="I6" i="27"/>
  <c r="E6" i="27"/>
  <c r="D21" i="2"/>
  <c r="D20" i="2"/>
  <c r="D19" i="2"/>
  <c r="D18" i="2"/>
  <c r="D17" i="2"/>
  <c r="Y15" i="28"/>
  <c r="Y14" i="28"/>
  <c r="Y13" i="28"/>
  <c r="Q16" i="28"/>
  <c r="Q15" i="28"/>
  <c r="Q14" i="28"/>
  <c r="I14" i="28"/>
  <c r="I13" i="28"/>
  <c r="I15" i="28"/>
  <c r="U10" i="28"/>
  <c r="M10" i="28"/>
  <c r="Y18" i="28" l="1"/>
  <c r="U18" i="28"/>
  <c r="Q18" i="28"/>
  <c r="M18" i="28"/>
  <c r="I18" i="28"/>
  <c r="E18" i="28"/>
  <c r="U15" i="28"/>
  <c r="M15" i="28"/>
  <c r="E15" i="28"/>
  <c r="Q13" i="28"/>
  <c r="Y12" i="28"/>
  <c r="Q12" i="28"/>
  <c r="I12" i="28"/>
  <c r="Y11" i="28"/>
  <c r="Q11" i="28"/>
  <c r="I11" i="28"/>
  <c r="E11" i="28"/>
  <c r="Y10" i="28"/>
  <c r="Q10" i="28"/>
  <c r="I10" i="28"/>
  <c r="E10" i="28"/>
  <c r="Y9" i="28"/>
  <c r="U9" i="28"/>
  <c r="Q9" i="28"/>
  <c r="M9" i="28"/>
  <c r="I9" i="28"/>
  <c r="E9" i="28"/>
  <c r="Y8" i="28"/>
  <c r="U8" i="28"/>
  <c r="Q8" i="28"/>
  <c r="M8" i="28"/>
  <c r="I8" i="28"/>
  <c r="E8" i="28"/>
  <c r="Y7" i="28"/>
  <c r="U7" i="28"/>
  <c r="Q7" i="28"/>
  <c r="M7" i="28"/>
  <c r="I7" i="28"/>
  <c r="E7" i="28"/>
  <c r="Y6" i="28"/>
  <c r="U6" i="28"/>
  <c r="Q6" i="28"/>
  <c r="M6" i="28"/>
  <c r="I6" i="28"/>
  <c r="E6" i="28"/>
  <c r="Y5" i="28"/>
  <c r="U5" i="28"/>
  <c r="Q5" i="28"/>
  <c r="M5" i="28"/>
  <c r="I5" i="28"/>
  <c r="E5" i="28"/>
  <c r="Y18" i="27"/>
  <c r="U18" i="27"/>
  <c r="Q18" i="27"/>
  <c r="M18" i="27"/>
  <c r="I18" i="27"/>
  <c r="E18" i="27"/>
  <c r="Y16" i="27"/>
  <c r="U16" i="27"/>
  <c r="Q16" i="27"/>
  <c r="I16" i="27"/>
  <c r="E16" i="27"/>
  <c r="Y15" i="27"/>
  <c r="Y14" i="27"/>
  <c r="Q14" i="27"/>
  <c r="Y13" i="27"/>
  <c r="Q13" i="27"/>
  <c r="M13" i="27"/>
  <c r="I13" i="27"/>
  <c r="Y12" i="27"/>
  <c r="Q12" i="27"/>
  <c r="M12" i="27"/>
  <c r="I12" i="27"/>
  <c r="Y11" i="27"/>
  <c r="Q11" i="27"/>
  <c r="M11" i="27"/>
  <c r="I11" i="27"/>
  <c r="Y10" i="27"/>
  <c r="U10" i="27"/>
  <c r="Q10" i="27"/>
  <c r="M10" i="27"/>
  <c r="I10" i="27"/>
  <c r="E10" i="27"/>
  <c r="Y9" i="27"/>
  <c r="U9" i="27"/>
  <c r="Q9" i="27"/>
  <c r="M9" i="27"/>
  <c r="I9" i="27"/>
  <c r="E9" i="27"/>
  <c r="Y8" i="27"/>
  <c r="U8" i="27"/>
  <c r="Q8" i="27"/>
  <c r="M8" i="27"/>
  <c r="I8" i="27"/>
  <c r="E8" i="27"/>
  <c r="Y7" i="27"/>
  <c r="U7" i="27"/>
  <c r="Q7" i="27"/>
  <c r="M7" i="27"/>
  <c r="I7" i="27"/>
  <c r="E7" i="27"/>
  <c r="Y5" i="27"/>
  <c r="U5" i="27"/>
  <c r="Q5" i="27"/>
  <c r="M5" i="27"/>
  <c r="I5" i="27"/>
  <c r="E5" i="27"/>
  <c r="D26" i="2"/>
  <c r="Y10" i="26"/>
  <c r="Y9" i="26"/>
  <c r="D25" i="2"/>
  <c r="D37" i="2"/>
  <c r="E17" i="27" l="1"/>
  <c r="E19" i="27" s="1"/>
  <c r="E20" i="27" s="1"/>
  <c r="C14" i="1" s="1"/>
  <c r="M17" i="28"/>
  <c r="M19" i="28" s="1"/>
  <c r="M20" i="28" s="1"/>
  <c r="E15" i="1" s="1"/>
  <c r="U17" i="28"/>
  <c r="U19" i="28" s="1"/>
  <c r="U20" i="28" s="1"/>
  <c r="G15" i="1" s="1"/>
  <c r="Y17" i="28"/>
  <c r="Y19" i="28" s="1"/>
  <c r="Y20" i="28" s="1"/>
  <c r="H15" i="1" s="1"/>
  <c r="Q17" i="28"/>
  <c r="Q19" i="28" s="1"/>
  <c r="Q20" i="28" s="1"/>
  <c r="F15" i="1" s="1"/>
  <c r="I17" i="28"/>
  <c r="I19" i="28" s="1"/>
  <c r="I20" i="28" s="1"/>
  <c r="D15" i="1" s="1"/>
  <c r="E17" i="28"/>
  <c r="E19" i="28" s="1"/>
  <c r="E20" i="28" s="1"/>
  <c r="C15" i="1" s="1"/>
  <c r="M17" i="27"/>
  <c r="M19" i="27" s="1"/>
  <c r="M20" i="27" s="1"/>
  <c r="E14" i="1" s="1"/>
  <c r="U17" i="27"/>
  <c r="U19" i="27" s="1"/>
  <c r="U20" i="27" s="1"/>
  <c r="G14" i="1" s="1"/>
  <c r="Y17" i="27"/>
  <c r="Y19" i="27" s="1"/>
  <c r="Y20" i="27" s="1"/>
  <c r="H14" i="1" s="1"/>
  <c r="Q17" i="27"/>
  <c r="Q19" i="27" s="1"/>
  <c r="Q20" i="27" s="1"/>
  <c r="F14" i="1" s="1"/>
  <c r="I17" i="27"/>
  <c r="I19" i="27" s="1"/>
  <c r="I20" i="27" s="1"/>
  <c r="D14" i="1" s="1"/>
  <c r="Y8" i="26"/>
  <c r="Q8" i="26"/>
  <c r="I8" i="26"/>
  <c r="Y7" i="26"/>
  <c r="U7" i="26"/>
  <c r="U17" i="26" s="1"/>
  <c r="Q7" i="26"/>
  <c r="M7" i="26"/>
  <c r="I7" i="26"/>
  <c r="E7" i="26"/>
  <c r="Y18" i="26"/>
  <c r="U18" i="26"/>
  <c r="Q18" i="26"/>
  <c r="M18" i="26"/>
  <c r="I18" i="26"/>
  <c r="E18" i="26"/>
  <c r="M16" i="26"/>
  <c r="I16" i="26"/>
  <c r="E16" i="26"/>
  <c r="Y5" i="26"/>
  <c r="U5" i="26"/>
  <c r="Q5" i="26"/>
  <c r="M5" i="26"/>
  <c r="I5" i="26"/>
  <c r="E5" i="26"/>
  <c r="Q16" i="25"/>
  <c r="Q15" i="25"/>
  <c r="Y18" i="25"/>
  <c r="U18" i="25"/>
  <c r="Q18" i="25"/>
  <c r="M18" i="25"/>
  <c r="I18" i="25"/>
  <c r="E18" i="25"/>
  <c r="Y16" i="25"/>
  <c r="U16" i="25"/>
  <c r="M16" i="25"/>
  <c r="I16" i="25"/>
  <c r="E16" i="25"/>
  <c r="Q14" i="25"/>
  <c r="Y13" i="25"/>
  <c r="Q13" i="25"/>
  <c r="I13" i="25"/>
  <c r="Y12" i="25"/>
  <c r="Q12" i="25"/>
  <c r="I12" i="25"/>
  <c r="Y11" i="25"/>
  <c r="Q11" i="25"/>
  <c r="I11" i="25"/>
  <c r="E11" i="25"/>
  <c r="Y10" i="25"/>
  <c r="U10" i="25"/>
  <c r="Q10" i="25"/>
  <c r="M10" i="25"/>
  <c r="I10" i="25"/>
  <c r="E10" i="25"/>
  <c r="Y9" i="25"/>
  <c r="U9" i="25"/>
  <c r="Q9" i="25"/>
  <c r="M9" i="25"/>
  <c r="I9" i="25"/>
  <c r="E9" i="25"/>
  <c r="Y8" i="25"/>
  <c r="U8" i="25"/>
  <c r="Q8" i="25"/>
  <c r="M8" i="25"/>
  <c r="I8" i="25"/>
  <c r="E8" i="25"/>
  <c r="Y7" i="25"/>
  <c r="U7" i="25"/>
  <c r="Q7" i="25"/>
  <c r="M7" i="25"/>
  <c r="I7" i="25"/>
  <c r="E7" i="25"/>
  <c r="Y6" i="25"/>
  <c r="U6" i="25"/>
  <c r="Q6" i="25"/>
  <c r="M6" i="25"/>
  <c r="I6" i="25"/>
  <c r="E6" i="25"/>
  <c r="Y5" i="25"/>
  <c r="U5" i="25"/>
  <c r="Q5" i="25"/>
  <c r="M5" i="25"/>
  <c r="I5" i="25"/>
  <c r="E5" i="25"/>
  <c r="M17" i="26" l="1"/>
  <c r="M19" i="26" s="1"/>
  <c r="M20" i="26" s="1"/>
  <c r="E13" i="1" s="1"/>
  <c r="I17" i="26"/>
  <c r="I19" i="26" s="1"/>
  <c r="I20" i="26" s="1"/>
  <c r="D13" i="1" s="1"/>
  <c r="Y17" i="26"/>
  <c r="Y19" i="26" s="1"/>
  <c r="Y20" i="26" s="1"/>
  <c r="H13" i="1" s="1"/>
  <c r="Q17" i="26"/>
  <c r="Q19" i="26" s="1"/>
  <c r="Q20" i="26" s="1"/>
  <c r="F13" i="1" s="1"/>
  <c r="U19" i="26"/>
  <c r="U20" i="26" s="1"/>
  <c r="G13" i="1" s="1"/>
  <c r="E17" i="26"/>
  <c r="E19" i="26" s="1"/>
  <c r="E20" i="26" s="1"/>
  <c r="C13" i="1" s="1"/>
  <c r="I17" i="25"/>
  <c r="I19" i="25" s="1"/>
  <c r="I20" i="25" s="1"/>
  <c r="D11" i="1" s="1"/>
  <c r="Q17" i="25"/>
  <c r="Q19" i="25" s="1"/>
  <c r="Q20" i="25" s="1"/>
  <c r="F11" i="1" s="1"/>
  <c r="Y17" i="25"/>
  <c r="Y19" i="25" s="1"/>
  <c r="Y20" i="25" s="1"/>
  <c r="H11" i="1" s="1"/>
  <c r="U17" i="25"/>
  <c r="U19" i="25" s="1"/>
  <c r="U20" i="25" s="1"/>
  <c r="G11" i="1" s="1"/>
  <c r="M17" i="25"/>
  <c r="M19" i="25" s="1"/>
  <c r="M20" i="25" s="1"/>
  <c r="E11" i="1" s="1"/>
  <c r="E17" i="25"/>
  <c r="E19" i="25" s="1"/>
  <c r="E20" i="25" s="1"/>
  <c r="C11" i="1" s="1"/>
  <c r="H4" i="2" l="1"/>
  <c r="Y18" i="23"/>
  <c r="U18" i="23"/>
  <c r="Q18" i="23"/>
  <c r="M18" i="23"/>
  <c r="I18" i="23"/>
  <c r="E18" i="23"/>
  <c r="Y16" i="23"/>
  <c r="U16" i="23"/>
  <c r="Q16" i="23"/>
  <c r="I16" i="23"/>
  <c r="E16" i="23"/>
  <c r="Y15" i="23"/>
  <c r="Y14" i="23"/>
  <c r="Q14" i="23"/>
  <c r="Y13" i="23"/>
  <c r="Q13" i="23"/>
  <c r="M13" i="23"/>
  <c r="I13" i="23"/>
  <c r="Y12" i="23"/>
  <c r="Q12" i="23"/>
  <c r="M12" i="23"/>
  <c r="I12" i="23"/>
  <c r="Y11" i="23"/>
  <c r="Q11" i="23"/>
  <c r="M11" i="23"/>
  <c r="I11" i="23"/>
  <c r="Y10" i="23"/>
  <c r="U10" i="23"/>
  <c r="Q10" i="23"/>
  <c r="M10" i="23"/>
  <c r="I10" i="23"/>
  <c r="E10" i="23"/>
  <c r="Y9" i="23"/>
  <c r="U9" i="23"/>
  <c r="Q9" i="23"/>
  <c r="M9" i="23"/>
  <c r="I9" i="23"/>
  <c r="E9" i="23"/>
  <c r="Y8" i="23"/>
  <c r="U8" i="23"/>
  <c r="Q8" i="23"/>
  <c r="M8" i="23"/>
  <c r="I8" i="23"/>
  <c r="E8" i="23"/>
  <c r="Y7" i="23"/>
  <c r="U7" i="23"/>
  <c r="Q7" i="23"/>
  <c r="M7" i="23"/>
  <c r="I7" i="23"/>
  <c r="E7" i="23"/>
  <c r="Y6" i="23"/>
  <c r="U6" i="23"/>
  <c r="Q6" i="23"/>
  <c r="M6" i="23"/>
  <c r="I6" i="23"/>
  <c r="E6" i="23"/>
  <c r="Y5" i="23"/>
  <c r="U5" i="23"/>
  <c r="Q5" i="23"/>
  <c r="M5" i="23"/>
  <c r="I5" i="23"/>
  <c r="E5" i="23"/>
  <c r="Q16" i="19"/>
  <c r="Q15" i="19"/>
  <c r="M10" i="19"/>
  <c r="M9" i="19"/>
  <c r="I15" i="19"/>
  <c r="I14" i="19"/>
  <c r="M17" i="23" l="1"/>
  <c r="M19" i="23" s="1"/>
  <c r="M20" i="23" s="1"/>
  <c r="E12" i="1" s="1"/>
  <c r="U17" i="23"/>
  <c r="U19" i="23" s="1"/>
  <c r="U20" i="23" s="1"/>
  <c r="G12" i="1" s="1"/>
  <c r="I17" i="23"/>
  <c r="I19" i="23" s="1"/>
  <c r="I20" i="23" s="1"/>
  <c r="D12" i="1" s="1"/>
  <c r="E17" i="23"/>
  <c r="E19" i="23" s="1"/>
  <c r="E20" i="23" s="1"/>
  <c r="C12" i="1" s="1"/>
  <c r="Y17" i="23"/>
  <c r="Y19" i="23" s="1"/>
  <c r="Y20" i="23" s="1"/>
  <c r="H12" i="1" s="1"/>
  <c r="Q17" i="23"/>
  <c r="Q19" i="23" s="1"/>
  <c r="Q20" i="23" s="1"/>
  <c r="F12" i="1" s="1"/>
  <c r="Y13" i="20" l="1"/>
  <c r="U10" i="20"/>
  <c r="Q14" i="20"/>
  <c r="M10" i="20"/>
  <c r="I13" i="20"/>
  <c r="E11" i="20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22" i="2"/>
  <c r="D23" i="2"/>
  <c r="D24" i="2"/>
  <c r="D27" i="2"/>
  <c r="D28" i="2"/>
  <c r="D29" i="2"/>
  <c r="D30" i="2"/>
  <c r="D31" i="2"/>
  <c r="D32" i="2"/>
  <c r="D33" i="2"/>
  <c r="D34" i="2"/>
  <c r="D35" i="2"/>
  <c r="D36" i="2"/>
  <c r="Y6" i="22"/>
  <c r="U6" i="22"/>
  <c r="Q6" i="22"/>
  <c r="M6" i="22"/>
  <c r="I6" i="22"/>
  <c r="E6" i="22"/>
  <c r="Y19" i="22"/>
  <c r="U19" i="22"/>
  <c r="Q19" i="22"/>
  <c r="M19" i="22"/>
  <c r="I19" i="22"/>
  <c r="E19" i="22"/>
  <c r="Y17" i="22"/>
  <c r="Y16" i="22"/>
  <c r="Y15" i="22"/>
  <c r="U15" i="22"/>
  <c r="Q15" i="22"/>
  <c r="M15" i="22"/>
  <c r="I15" i="22"/>
  <c r="E15" i="22"/>
  <c r="Y14" i="22"/>
  <c r="Q14" i="22"/>
  <c r="M14" i="22"/>
  <c r="I14" i="22"/>
  <c r="Y13" i="22"/>
  <c r="Q13" i="22"/>
  <c r="M13" i="22"/>
  <c r="I13" i="22"/>
  <c r="Y12" i="22"/>
  <c r="Q12" i="22"/>
  <c r="M12" i="22"/>
  <c r="I12" i="22"/>
  <c r="Y11" i="22"/>
  <c r="U11" i="22"/>
  <c r="Q11" i="22"/>
  <c r="M11" i="22"/>
  <c r="I11" i="22"/>
  <c r="E11" i="22"/>
  <c r="Y10" i="22"/>
  <c r="U10" i="22"/>
  <c r="Q10" i="22"/>
  <c r="M10" i="22"/>
  <c r="I10" i="22"/>
  <c r="E10" i="22"/>
  <c r="Y9" i="22"/>
  <c r="U9" i="22"/>
  <c r="Q9" i="22"/>
  <c r="M9" i="22"/>
  <c r="I9" i="22"/>
  <c r="E9" i="22"/>
  <c r="Y8" i="22"/>
  <c r="U8" i="22"/>
  <c r="Q8" i="22"/>
  <c r="M8" i="22"/>
  <c r="I8" i="22"/>
  <c r="E8" i="22"/>
  <c r="Y7" i="22"/>
  <c r="U7" i="22"/>
  <c r="Q7" i="22"/>
  <c r="M7" i="22"/>
  <c r="I7" i="22"/>
  <c r="E7" i="22"/>
  <c r="Y5" i="22"/>
  <c r="U5" i="22"/>
  <c r="Q5" i="22"/>
  <c r="M5" i="22"/>
  <c r="I5" i="22"/>
  <c r="E5" i="22"/>
  <c r="E18" i="22" l="1"/>
  <c r="E20" i="22" s="1"/>
  <c r="E21" i="22" s="1"/>
  <c r="C6" i="1" s="1"/>
  <c r="M18" i="22"/>
  <c r="M20" i="22" s="1"/>
  <c r="M21" i="22" s="1"/>
  <c r="E6" i="1" s="1"/>
  <c r="U18" i="22"/>
  <c r="U20" i="22" s="1"/>
  <c r="U21" i="22" s="1"/>
  <c r="G6" i="1" s="1"/>
  <c r="Y18" i="22"/>
  <c r="Y20" i="22" s="1"/>
  <c r="Y21" i="22" s="1"/>
  <c r="H6" i="1" s="1"/>
  <c r="Q18" i="22"/>
  <c r="Q20" i="22" s="1"/>
  <c r="Q21" i="22" s="1"/>
  <c r="F6" i="1" s="1"/>
  <c r="I18" i="22"/>
  <c r="I20" i="22" s="1"/>
  <c r="I21" i="22" s="1"/>
  <c r="D6" i="1" s="1"/>
  <c r="Y12" i="20" l="1"/>
  <c r="U9" i="20"/>
  <c r="Q13" i="20"/>
  <c r="M9" i="20"/>
  <c r="I12" i="20"/>
  <c r="E10" i="20"/>
  <c r="E9" i="20"/>
  <c r="Y15" i="19"/>
  <c r="Y14" i="19"/>
  <c r="U10" i="19"/>
  <c r="U9" i="19"/>
  <c r="Q14" i="19"/>
  <c r="Q13" i="19"/>
  <c r="I13" i="19"/>
  <c r="I12" i="19"/>
  <c r="E10" i="19"/>
  <c r="E9" i="19"/>
  <c r="M13" i="16"/>
  <c r="M12" i="16"/>
  <c r="M11" i="16"/>
  <c r="M10" i="16"/>
  <c r="M9" i="16"/>
  <c r="Y15" i="16"/>
  <c r="Y14" i="16"/>
  <c r="U10" i="16"/>
  <c r="U9" i="16"/>
  <c r="Q13" i="16"/>
  <c r="Q12" i="16"/>
  <c r="I12" i="16"/>
  <c r="I11" i="16"/>
  <c r="Y16" i="16"/>
  <c r="Q14" i="16"/>
  <c r="I13" i="16"/>
  <c r="E10" i="16"/>
  <c r="E9" i="16"/>
  <c r="W11" i="15"/>
  <c r="Y11" i="15" s="1"/>
  <c r="S9" i="15"/>
  <c r="U9" i="15" s="1"/>
  <c r="O12" i="15"/>
  <c r="Q12" i="15" s="1"/>
  <c r="K9" i="15"/>
  <c r="M9" i="15" s="1"/>
  <c r="G11" i="15"/>
  <c r="I11" i="15" s="1"/>
  <c r="I13" i="15"/>
  <c r="I12" i="15"/>
  <c r="M10" i="15"/>
  <c r="Q14" i="15"/>
  <c r="Q13" i="15"/>
  <c r="U10" i="15"/>
  <c r="Y13" i="15"/>
  <c r="Y12" i="15"/>
  <c r="E10" i="15"/>
  <c r="E9" i="15"/>
  <c r="Y14" i="18" l="1"/>
  <c r="Y13" i="18"/>
  <c r="Y12" i="18"/>
  <c r="U11" i="18"/>
  <c r="U10" i="18"/>
  <c r="U9" i="18"/>
  <c r="Q14" i="18"/>
  <c r="Q13" i="18"/>
  <c r="Q12" i="18"/>
  <c r="M11" i="18"/>
  <c r="M10" i="18"/>
  <c r="M9" i="18"/>
  <c r="Y17" i="18"/>
  <c r="Y16" i="18"/>
  <c r="Y15" i="18"/>
  <c r="Q15" i="18"/>
  <c r="M14" i="18"/>
  <c r="M13" i="18"/>
  <c r="M12" i="18"/>
  <c r="I13" i="18"/>
  <c r="I12" i="18"/>
  <c r="I11" i="18"/>
  <c r="I14" i="18"/>
  <c r="E11" i="18"/>
  <c r="E10" i="18"/>
  <c r="E9" i="18"/>
  <c r="U6" i="18" l="1"/>
  <c r="Y6" i="18"/>
  <c r="Y17" i="20"/>
  <c r="U17" i="20"/>
  <c r="Y18" i="19"/>
  <c r="U18" i="19"/>
  <c r="Y18" i="16"/>
  <c r="U18" i="16"/>
  <c r="Y17" i="15"/>
  <c r="U17" i="15"/>
  <c r="Y19" i="18"/>
  <c r="U19" i="18"/>
  <c r="Y6" i="16"/>
  <c r="Y5" i="16"/>
  <c r="U6" i="16"/>
  <c r="U5" i="16"/>
  <c r="U6" i="15"/>
  <c r="Y6" i="15"/>
  <c r="Y5" i="15"/>
  <c r="Y6" i="20"/>
  <c r="U6" i="20"/>
  <c r="Y5" i="20"/>
  <c r="U5" i="20"/>
  <c r="Y5" i="19"/>
  <c r="U5" i="19"/>
  <c r="Y6" i="19"/>
  <c r="U6" i="19"/>
  <c r="U5" i="15"/>
  <c r="Y5" i="18"/>
  <c r="U5" i="18"/>
  <c r="Y11" i="20"/>
  <c r="Y15" i="20"/>
  <c r="U15" i="20"/>
  <c r="Y10" i="20"/>
  <c r="Y9" i="20"/>
  <c r="Y8" i="20"/>
  <c r="U8" i="20"/>
  <c r="Y7" i="20"/>
  <c r="U7" i="20"/>
  <c r="Y13" i="19"/>
  <c r="Y12" i="19"/>
  <c r="Y11" i="19"/>
  <c r="U15" i="19"/>
  <c r="Y10" i="19"/>
  <c r="Y9" i="19"/>
  <c r="Y8" i="19"/>
  <c r="U8" i="19"/>
  <c r="Y7" i="19"/>
  <c r="U7" i="19"/>
  <c r="Y11" i="18"/>
  <c r="U15" i="18"/>
  <c r="Y10" i="18"/>
  <c r="Y9" i="18"/>
  <c r="Y8" i="18"/>
  <c r="U8" i="18"/>
  <c r="Y7" i="18"/>
  <c r="U7" i="18"/>
  <c r="U17" i="19" l="1"/>
  <c r="U19" i="19" s="1"/>
  <c r="U20" i="19" s="1"/>
  <c r="G9" i="1" s="1"/>
  <c r="U16" i="20"/>
  <c r="U18" i="20" s="1"/>
  <c r="U19" i="20" s="1"/>
  <c r="G10" i="1" s="1"/>
  <c r="U18" i="18"/>
  <c r="U20" i="18" s="1"/>
  <c r="U21" i="18" s="1"/>
  <c r="G5" i="1" s="1"/>
  <c r="Y17" i="19"/>
  <c r="Y19" i="19" s="1"/>
  <c r="Y20" i="19" s="1"/>
  <c r="H9" i="1" s="1"/>
  <c r="Y16" i="20"/>
  <c r="Y18" i="20" s="1"/>
  <c r="Y19" i="20" s="1"/>
  <c r="H10" i="1" s="1"/>
  <c r="Y18" i="18"/>
  <c r="Y20" i="18" s="1"/>
  <c r="Y21" i="18" s="1"/>
  <c r="H5" i="1" s="1"/>
  <c r="Y13" i="16"/>
  <c r="Y12" i="16"/>
  <c r="Y11" i="16"/>
  <c r="U16" i="16"/>
  <c r="Y10" i="16"/>
  <c r="Y9" i="16"/>
  <c r="Y8" i="16"/>
  <c r="U8" i="16"/>
  <c r="Y7" i="16"/>
  <c r="U7" i="16"/>
  <c r="U17" i="16" l="1"/>
  <c r="U19" i="16" s="1"/>
  <c r="U20" i="16" s="1"/>
  <c r="G8" i="1" s="1"/>
  <c r="Y17" i="16"/>
  <c r="Y19" i="16" s="1"/>
  <c r="Y20" i="16" s="1"/>
  <c r="H8" i="1" s="1"/>
  <c r="Y15" i="15"/>
  <c r="U15" i="15"/>
  <c r="Y10" i="15"/>
  <c r="Y9" i="15"/>
  <c r="Y8" i="15"/>
  <c r="U8" i="15"/>
  <c r="Y7" i="15"/>
  <c r="U7" i="15"/>
  <c r="U16" i="15" l="1"/>
  <c r="U18" i="15" s="1"/>
  <c r="U19" i="15" s="1"/>
  <c r="G7" i="1" s="1"/>
  <c r="Y16" i="15"/>
  <c r="Y18" i="15" s="1"/>
  <c r="Y19" i="15" s="1"/>
  <c r="H7" i="1" s="1"/>
  <c r="Q17" i="20"/>
  <c r="Q18" i="19"/>
  <c r="Q18" i="16"/>
  <c r="Q17" i="15"/>
  <c r="Q19" i="18"/>
  <c r="Q5" i="20"/>
  <c r="Q6" i="16"/>
  <c r="Q6" i="18"/>
  <c r="Q6" i="15"/>
  <c r="Q6" i="19"/>
  <c r="Q6" i="20"/>
  <c r="Q12" i="20"/>
  <c r="Q11" i="20"/>
  <c r="Q10" i="20"/>
  <c r="Q9" i="20"/>
  <c r="Q8" i="20"/>
  <c r="Q7" i="20"/>
  <c r="Q15" i="20"/>
  <c r="Q5" i="19"/>
  <c r="Q12" i="19"/>
  <c r="Q11" i="19"/>
  <c r="Q10" i="19"/>
  <c r="Q9" i="19"/>
  <c r="Q8" i="19"/>
  <c r="Q7" i="19"/>
  <c r="Q5" i="16"/>
  <c r="Q11" i="16"/>
  <c r="Q10" i="16"/>
  <c r="Q9" i="16"/>
  <c r="Q8" i="16"/>
  <c r="Q7" i="16"/>
  <c r="Q16" i="16"/>
  <c r="Q5" i="15"/>
  <c r="Q11" i="15"/>
  <c r="Q10" i="15"/>
  <c r="Q9" i="15"/>
  <c r="Q8" i="15"/>
  <c r="Q7" i="15"/>
  <c r="Q5" i="18"/>
  <c r="Q11" i="18"/>
  <c r="Q10" i="18"/>
  <c r="Q9" i="18"/>
  <c r="Q8" i="18"/>
  <c r="Q17" i="19" l="1"/>
  <c r="Q19" i="19" s="1"/>
  <c r="Q20" i="19" s="1"/>
  <c r="F9" i="1" s="1"/>
  <c r="Q16" i="20"/>
  <c r="Q18" i="20" s="1"/>
  <c r="Q19" i="20" s="1"/>
  <c r="F10" i="1" s="1"/>
  <c r="Q17" i="16"/>
  <c r="Q19" i="16" s="1"/>
  <c r="Q20" i="16" s="1"/>
  <c r="F8" i="1" s="1"/>
  <c r="Q16" i="15"/>
  <c r="Q18" i="15" s="1"/>
  <c r="Q19" i="15" s="1"/>
  <c r="F7" i="1" s="1"/>
  <c r="Q7" i="18" l="1"/>
  <c r="E6" i="16"/>
  <c r="Q18" i="18" l="1"/>
  <c r="Q20" i="18" s="1"/>
  <c r="Q21" i="18" s="1"/>
  <c r="F5" i="1" s="1"/>
  <c r="M6" i="20"/>
  <c r="I6" i="20"/>
  <c r="E6" i="20"/>
  <c r="M6" i="15"/>
  <c r="I6" i="15"/>
  <c r="E6" i="15"/>
  <c r="M17" i="20"/>
  <c r="I17" i="20"/>
  <c r="E17" i="20"/>
  <c r="M15" i="20"/>
  <c r="I15" i="20"/>
  <c r="E15" i="20"/>
  <c r="I11" i="20"/>
  <c r="I10" i="20"/>
  <c r="I9" i="20"/>
  <c r="M8" i="20"/>
  <c r="I8" i="20"/>
  <c r="E8" i="20"/>
  <c r="M7" i="20"/>
  <c r="I7" i="20"/>
  <c r="E7" i="20"/>
  <c r="M5" i="20"/>
  <c r="I5" i="20"/>
  <c r="E5" i="20"/>
  <c r="M18" i="19"/>
  <c r="I18" i="19"/>
  <c r="E18" i="19"/>
  <c r="M15" i="19"/>
  <c r="E15" i="19"/>
  <c r="I11" i="19"/>
  <c r="I10" i="19"/>
  <c r="I9" i="19"/>
  <c r="M8" i="19"/>
  <c r="I8" i="19"/>
  <c r="E8" i="19"/>
  <c r="M7" i="19"/>
  <c r="I7" i="19"/>
  <c r="E7" i="19"/>
  <c r="M6" i="19"/>
  <c r="I6" i="19"/>
  <c r="E6" i="19"/>
  <c r="M5" i="19"/>
  <c r="I5" i="19"/>
  <c r="E5" i="19"/>
  <c r="M8" i="16"/>
  <c r="M8" i="15"/>
  <c r="M17" i="19" l="1"/>
  <c r="M19" i="19" s="1"/>
  <c r="M20" i="19" s="1"/>
  <c r="E9" i="1" s="1"/>
  <c r="I17" i="19"/>
  <c r="I19" i="19" s="1"/>
  <c r="I20" i="19" s="1"/>
  <c r="D9" i="1" s="1"/>
  <c r="I16" i="20"/>
  <c r="I18" i="20" s="1"/>
  <c r="I19" i="20" s="1"/>
  <c r="D10" i="1" s="1"/>
  <c r="M16" i="20"/>
  <c r="M18" i="20" s="1"/>
  <c r="M19" i="20" s="1"/>
  <c r="E10" i="1" s="1"/>
  <c r="E16" i="20"/>
  <c r="E18" i="20" s="1"/>
  <c r="E19" i="20" s="1"/>
  <c r="C10" i="1" s="1"/>
  <c r="E17" i="19"/>
  <c r="E19" i="19" s="1"/>
  <c r="E20" i="19" s="1"/>
  <c r="C9" i="1" s="1"/>
  <c r="M8" i="18" l="1"/>
  <c r="I10" i="18" l="1"/>
  <c r="E8" i="16"/>
  <c r="E8" i="15"/>
  <c r="E8" i="18"/>
  <c r="I10" i="16"/>
  <c r="I10" i="15"/>
  <c r="I9" i="18" l="1"/>
  <c r="I8" i="18"/>
  <c r="M7" i="18"/>
  <c r="I7" i="18"/>
  <c r="E7" i="18"/>
  <c r="M6" i="18"/>
  <c r="I6" i="18"/>
  <c r="E6" i="18"/>
  <c r="M5" i="18"/>
  <c r="I5" i="18"/>
  <c r="E5" i="18"/>
  <c r="M19" i="18" l="1"/>
  <c r="I19" i="18"/>
  <c r="E19" i="18"/>
  <c r="M15" i="18"/>
  <c r="I15" i="18"/>
  <c r="E15" i="18"/>
  <c r="I18" i="18" l="1"/>
  <c r="I20" i="18" s="1"/>
  <c r="I21" i="18" s="1"/>
  <c r="E18" i="18"/>
  <c r="E20" i="18" s="1"/>
  <c r="E21" i="18" s="1"/>
  <c r="C5" i="1" s="1"/>
  <c r="M18" i="18"/>
  <c r="M20" i="18" s="1"/>
  <c r="M21" i="18" s="1"/>
  <c r="E5" i="1" s="1"/>
  <c r="M18" i="16"/>
  <c r="I18" i="16"/>
  <c r="E18" i="16"/>
  <c r="I16" i="16"/>
  <c r="E16" i="16"/>
  <c r="I9" i="16"/>
  <c r="I8" i="16"/>
  <c r="M7" i="16"/>
  <c r="I7" i="16"/>
  <c r="E7" i="16"/>
  <c r="M6" i="16"/>
  <c r="I6" i="16"/>
  <c r="M5" i="16"/>
  <c r="I5" i="16"/>
  <c r="E5" i="16"/>
  <c r="D5" i="1" l="1"/>
  <c r="E17" i="16"/>
  <c r="E19" i="16" s="1"/>
  <c r="E20" i="16" s="1"/>
  <c r="C8" i="1" s="1"/>
  <c r="I17" i="16"/>
  <c r="I19" i="16" s="1"/>
  <c r="I20" i="16" s="1"/>
  <c r="D8" i="1" s="1"/>
  <c r="M17" i="16"/>
  <c r="M19" i="16" s="1"/>
  <c r="M20" i="16" s="1"/>
  <c r="E8" i="1" s="1"/>
  <c r="M17" i="15"/>
  <c r="I17" i="15"/>
  <c r="E17" i="15"/>
  <c r="M15" i="15"/>
  <c r="I15" i="15"/>
  <c r="E15" i="15"/>
  <c r="I9" i="15"/>
  <c r="I8" i="15"/>
  <c r="M7" i="15"/>
  <c r="I7" i="15"/>
  <c r="E7" i="15"/>
  <c r="M5" i="15"/>
  <c r="I5" i="15"/>
  <c r="E5" i="15"/>
  <c r="E16" i="15" l="1"/>
  <c r="E18" i="15" s="1"/>
  <c r="E19" i="15" s="1"/>
  <c r="C7" i="1" s="1"/>
  <c r="M16" i="15"/>
  <c r="M18" i="15" s="1"/>
  <c r="M19" i="15" s="1"/>
  <c r="E7" i="1" s="1"/>
  <c r="I16" i="15"/>
  <c r="I18" i="15" s="1"/>
  <c r="I19" i="15" s="1"/>
  <c r="D7" i="1" s="1"/>
  <c r="H12" i="2" l="1"/>
  <c r="H10" i="2"/>
  <c r="H8" i="2"/>
  <c r="H6" i="2"/>
</calcChain>
</file>

<file path=xl/sharedStrings.xml><?xml version="1.0" encoding="utf-8"?>
<sst xmlns="http://schemas.openxmlformats.org/spreadsheetml/2006/main" count="2117" uniqueCount="140">
  <si>
    <r>
      <rPr>
        <b/>
        <sz val="11"/>
        <color theme="0"/>
        <rFont val="Calibri"/>
        <family val="2"/>
        <scheme val="minor"/>
      </rPr>
      <t>Valores Calculados - Pauta Básica CUPRA Vehiculos Nuevos según Plan de mantenimiento básico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FF00"/>
        <rFont val="Calibri"/>
        <family val="2"/>
        <scheme val="minor"/>
      </rPr>
      <t>&lt; Nombre Concesionario&gt;</t>
    </r>
  </si>
  <si>
    <t>MODELO</t>
  </si>
  <si>
    <t>VALORES CON IVA</t>
  </si>
  <si>
    <t>15.000 KM</t>
  </si>
  <si>
    <t>30.000 KM</t>
  </si>
  <si>
    <t>45.000 KM</t>
  </si>
  <si>
    <t>60.000 KM</t>
  </si>
  <si>
    <t>75.000 KM</t>
  </si>
  <si>
    <t>90.000 KM</t>
  </si>
  <si>
    <t>Ateca 300 Hp</t>
  </si>
  <si>
    <t>Ateca 190 Hp</t>
  </si>
  <si>
    <t>Formentor 190 Hp</t>
  </si>
  <si>
    <t>Formentor 310 Hp</t>
  </si>
  <si>
    <t>Leon 2.0 TSI AT</t>
  </si>
  <si>
    <t>Leon 1.4 TSI  AT8 150 CV</t>
  </si>
  <si>
    <t>FORMENTOR 1.4 AT E-HYBRID</t>
  </si>
  <si>
    <t>Formentor 333 CV</t>
  </si>
  <si>
    <t>Tavascan</t>
  </si>
  <si>
    <t>Formentor 204 Hp</t>
  </si>
  <si>
    <t>Terramar</t>
  </si>
  <si>
    <t>Leon 1.5 TSI</t>
  </si>
  <si>
    <t>Formentor 1.5 AT e-Hybrid</t>
  </si>
  <si>
    <t>Solo Completar Celdas en Amarillo según Precios Público determinado individualmente por &lt;NOMBRE DE CONCESONARIO &gt;</t>
  </si>
  <si>
    <t>Descripción</t>
  </si>
  <si>
    <t>N° parte</t>
  </si>
  <si>
    <t>Precio Sugerido (Valor neto)</t>
  </si>
  <si>
    <t>Precio a Público (Valor neto)</t>
  </si>
  <si>
    <t>MO/LUBRICANTES/INSUMOS</t>
  </si>
  <si>
    <t>Precio Sugerido (IVA Incluido)</t>
  </si>
  <si>
    <t>FILTRO ACEITE</t>
  </si>
  <si>
    <t>04E115561H</t>
  </si>
  <si>
    <t>Valor Mano de obra</t>
  </si>
  <si>
    <t>06L115562B</t>
  </si>
  <si>
    <t>FILTRO DE AIRE</t>
  </si>
  <si>
    <t>5Q0129620B</t>
  </si>
  <si>
    <t>Valor litro de aceite VW502.00/505.00 (SHELL HELIX HX7 SP 5W40)</t>
  </si>
  <si>
    <t>5Q0129620D</t>
  </si>
  <si>
    <t>04E129620</t>
  </si>
  <si>
    <t>Valor litro de aceite VW504.00/507.00 (SHELL HELIX ECT 0W30)</t>
  </si>
  <si>
    <t>FILTRO DE POLEN</t>
  </si>
  <si>
    <t>5Q0819669</t>
  </si>
  <si>
    <t xml:space="preserve">  CORREA POLY V</t>
  </si>
  <si>
    <t>06Q903137A</t>
  </si>
  <si>
    <t>Valor litro de aceite VW508.00/509.00 (SHELL HELIX ULTRA PRO AV-L 0W20)</t>
  </si>
  <si>
    <t>06L903137A</t>
  </si>
  <si>
    <t>04E145933AG</t>
  </si>
  <si>
    <t>Insumos</t>
  </si>
  <si>
    <t xml:space="preserve">  BUJIAS DE ENCENDIDO</t>
  </si>
  <si>
    <t>06K905601L</t>
  </si>
  <si>
    <t>BUJIAS DE ENCENDIDO</t>
  </si>
  <si>
    <t>06Q905601E</t>
  </si>
  <si>
    <t>04E905602</t>
  </si>
  <si>
    <t>06Q905601A</t>
  </si>
  <si>
    <t xml:space="preserve">  FILTRO DE AIRE</t>
  </si>
  <si>
    <t>5Q0129620G</t>
  </si>
  <si>
    <t>05E905602B</t>
  </si>
  <si>
    <t>05E903159B</t>
  </si>
  <si>
    <t xml:space="preserve">  JUNTA</t>
  </si>
  <si>
    <t>WHT001386</t>
  </si>
  <si>
    <t xml:space="preserve">  ANILLO JUNTA</t>
  </si>
  <si>
    <t>WHT003247</t>
  </si>
  <si>
    <t>LIQ. FRENOS (1 lt)</t>
  </si>
  <si>
    <t>B  000750M3</t>
  </si>
  <si>
    <t>ACEITE HALDEX</t>
  </si>
  <si>
    <t>G  065175A2</t>
  </si>
  <si>
    <t>TORNILLO DE CIERRE</t>
  </si>
  <si>
    <t>N  90281802</t>
  </si>
  <si>
    <t>1EA819669</t>
  </si>
  <si>
    <t>ACEITE COMPRESOR AC</t>
  </si>
  <si>
    <t>G  065535M2</t>
  </si>
  <si>
    <t>TORNILLO DE PURGA</t>
  </si>
  <si>
    <t>N  91082701</t>
  </si>
  <si>
    <t>TORNILLO OBTURADOR</t>
  </si>
  <si>
    <t>WHT007168</t>
  </si>
  <si>
    <t>TORNILLO ACEITE</t>
  </si>
  <si>
    <t>N  90288901</t>
  </si>
  <si>
    <t>N  91167901</t>
  </si>
  <si>
    <t>ANILLO JUNTA</t>
  </si>
  <si>
    <t>N  0138158</t>
  </si>
  <si>
    <t xml:space="preserve">  TORNILLO AUTOASEGURANTE</t>
  </si>
  <si>
    <t>WHT000729A</t>
  </si>
  <si>
    <t>06L103801</t>
  </si>
  <si>
    <t>ACEITE DSG</t>
  </si>
  <si>
    <t>G  052182A2</t>
  </si>
  <si>
    <t>RETEN TORNILLO DESCARGA DSG</t>
  </si>
  <si>
    <t>N  0438092</t>
  </si>
  <si>
    <t>N  0138132</t>
  </si>
  <si>
    <t>04E115561T</t>
  </si>
  <si>
    <t>04E115561AC</t>
  </si>
  <si>
    <t>ESTRIBO RETENCION</t>
  </si>
  <si>
    <t>04E145853E</t>
  </si>
  <si>
    <t>05E129620</t>
  </si>
  <si>
    <t>05E905602</t>
  </si>
  <si>
    <t>Ateca 300 Hp ► DNFC - VSSZZZ5F6P6500989,  KHPCJS -  KBPCJS</t>
  </si>
  <si>
    <t>REVISION</t>
  </si>
  <si>
    <t>15.000 km.</t>
  </si>
  <si>
    <t>30.000 km.</t>
  </si>
  <si>
    <t>45.000 km.</t>
  </si>
  <si>
    <t>60.000 km.</t>
  </si>
  <si>
    <t>75.000 km.</t>
  </si>
  <si>
    <t>90.000 km.</t>
  </si>
  <si>
    <t>N. parte</t>
  </si>
  <si>
    <t>Cant.</t>
  </si>
  <si>
    <t>Total</t>
  </si>
  <si>
    <t>M.OBRA</t>
  </si>
  <si>
    <t xml:space="preserve">  ACEITE MOTOR</t>
  </si>
  <si>
    <t>VW 504.00 (0w30)</t>
  </si>
  <si>
    <t xml:space="preserve">  FILTRO ACEITE</t>
  </si>
  <si>
    <t xml:space="preserve">  FILTRO DE POLEN</t>
  </si>
  <si>
    <t xml:space="preserve">  TORNILLO ACEITE</t>
  </si>
  <si>
    <t xml:space="preserve"> CORREA POLY V</t>
  </si>
  <si>
    <t xml:space="preserve">  LIQ. FRENOS (1 lt)</t>
  </si>
  <si>
    <t xml:space="preserve">  ACEITE HALDEX</t>
  </si>
  <si>
    <t xml:space="preserve">  TORNILLO DE CIERRE</t>
  </si>
  <si>
    <t xml:space="preserve">  TORNILLO DE PURGA</t>
  </si>
  <si>
    <t>Sub total repuestos</t>
  </si>
  <si>
    <t>Materiales Pañol</t>
  </si>
  <si>
    <t>TOTAL neto : ( $ )</t>
  </si>
  <si>
    <t>TOTALES con iva : ( $ )</t>
  </si>
  <si>
    <t>Ateca 190 Hp ► DNNA - VSSZZZ5F8R6571615,  KBPBMS</t>
  </si>
  <si>
    <t>VW 508.00 (0w20)</t>
  </si>
  <si>
    <t>Formentor 190 Hp ► CZPB - VSSZZZKM0PR008735,  KM7BPZ</t>
  </si>
  <si>
    <t>Formentor 310 Hp ► DNFB - VSSZZZKM3PR060795,  KM7CQT</t>
  </si>
  <si>
    <t>Leon 2.0 TSI AT ► DNFC - VSSZZZKL6RR004828,  KU1CIZ - KUGCIZ</t>
  </si>
  <si>
    <t xml:space="preserve">  ACEITE BLOQUEO DIFERENCIAL</t>
  </si>
  <si>
    <t xml:space="preserve">  TORNILLO OBTURADOR</t>
  </si>
  <si>
    <t>LEON 1.4 TSI AT8 150 CV ► DJKA - VSSZZZKL3PR058360,  KU1BCR - KUGBCR</t>
  </si>
  <si>
    <t>Formentor 333 CV ► DNFF - VSSZZZKMXSR047809,  KMPC3T</t>
  </si>
  <si>
    <t>FORMENTOR 1.4 AT E-HYBRID 245 CV  ► DGEA - VSSACHKM6RR130575,  KM7CVY</t>
  </si>
  <si>
    <t xml:space="preserve">  ACEITE DSG (litro)</t>
  </si>
  <si>
    <t xml:space="preserve">  RETEN TORNILLO DESCARGA DSG</t>
  </si>
  <si>
    <t>Tavascan  ► EDFA - VSSZZZKR9SA003696,  KR1B7D</t>
  </si>
  <si>
    <t>AGENTE FRIGORIFICO</t>
  </si>
  <si>
    <t>Formentor 204 Hp ► DNNE - VSSZZZKM4SR089229,  KMPBOT</t>
  </si>
  <si>
    <t>Terramar ► DXDB - VSSZZZKP9S1037331,  KP1BNZ</t>
  </si>
  <si>
    <t xml:space="preserve"> Leon 1.5 TSI 150 Kw ► DXDB - VSSZZZKL4TR010411,  KUGB5Z</t>
  </si>
  <si>
    <t>Formentor 1.5 AT e-Hybrid ► DUCB - VSSZZZKM2TR020119,  KMPB0Y</t>
  </si>
  <si>
    <t xml:space="preserve">  ESTRIBO RETENCION</t>
  </si>
  <si>
    <t>G  12E050A2</t>
  </si>
  <si>
    <t>Mezcla preparada refriger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</si>
</sst>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&quot;$&quot;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8"/>
      <name val="VAGRounded BT"/>
    </font>
    <font>
      <sz val="8"/>
      <name val="VAGRounded BT"/>
    </font>
    <font>
      <b/>
      <i/>
      <sz val="8"/>
      <name val="VAGRounded BT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VAGRounded BT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3F3F3F"/>
      </left>
      <right/>
      <top style="double">
        <color indexed="64"/>
      </top>
      <bottom style="double">
        <color rgb="FF3F3F3F"/>
      </bottom>
      <diagonal/>
    </border>
    <border>
      <left/>
      <right/>
      <top style="double">
        <color indexed="64"/>
      </top>
      <bottom style="double">
        <color rgb="FF3F3F3F"/>
      </bottom>
      <diagonal/>
    </border>
    <border>
      <left/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0" fillId="3" borderId="0" xfId="0" applyFill="1"/>
    <xf numFmtId="3" fontId="6" fillId="3" borderId="14" xfId="6" applyNumberFormat="1" applyFont="1" applyFill="1" applyBorder="1" applyAlignment="1">
      <alignment vertical="center"/>
    </xf>
    <xf numFmtId="3" fontId="6" fillId="3" borderId="8" xfId="6" applyNumberFormat="1" applyFont="1" applyFill="1" applyBorder="1" applyAlignment="1">
      <alignment vertical="center"/>
    </xf>
    <xf numFmtId="3" fontId="6" fillId="3" borderId="8" xfId="6" applyNumberFormat="1" applyFont="1" applyFill="1" applyBorder="1" applyAlignment="1">
      <alignment horizontal="center" vertical="center"/>
    </xf>
    <xf numFmtId="3" fontId="6" fillId="3" borderId="15" xfId="6" applyNumberFormat="1" applyFont="1" applyFill="1" applyBorder="1" applyAlignment="1">
      <alignment horizontal="center" vertical="center"/>
    </xf>
    <xf numFmtId="0" fontId="6" fillId="3" borderId="9" xfId="6" applyFont="1" applyFill="1" applyBorder="1" applyAlignment="1">
      <alignment vertical="center"/>
    </xf>
    <xf numFmtId="0" fontId="6" fillId="3" borderId="10" xfId="6" applyFont="1" applyFill="1" applyBorder="1" applyAlignment="1">
      <alignment horizontal="left" vertical="center"/>
    </xf>
    <xf numFmtId="0" fontId="6" fillId="3" borderId="10" xfId="6" applyFont="1" applyFill="1" applyBorder="1" applyAlignment="1">
      <alignment horizontal="center" vertical="center"/>
    </xf>
    <xf numFmtId="164" fontId="6" fillId="3" borderId="10" xfId="6" applyNumberFormat="1" applyFont="1" applyFill="1" applyBorder="1" applyAlignment="1">
      <alignment horizontal="center" vertical="center"/>
    </xf>
    <xf numFmtId="0" fontId="6" fillId="3" borderId="10" xfId="6" applyFont="1" applyFill="1" applyBorder="1" applyAlignment="1">
      <alignment vertical="center"/>
    </xf>
    <xf numFmtId="164" fontId="6" fillId="3" borderId="11" xfId="6" applyNumberFormat="1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vertical="center"/>
    </xf>
    <xf numFmtId="164" fontId="7" fillId="3" borderId="13" xfId="6" applyNumberFormat="1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horizontal="left" vertical="center"/>
    </xf>
    <xf numFmtId="0" fontId="8" fillId="3" borderId="12" xfId="6" applyFont="1" applyFill="1" applyBorder="1" applyAlignment="1">
      <alignment vertical="center"/>
    </xf>
    <xf numFmtId="164" fontId="8" fillId="3" borderId="13" xfId="6" applyNumberFormat="1" applyFont="1" applyFill="1" applyBorder="1" applyAlignment="1">
      <alignment vertical="center"/>
    </xf>
    <xf numFmtId="0" fontId="7" fillId="3" borderId="14" xfId="6" applyFont="1" applyFill="1" applyBorder="1" applyAlignment="1">
      <alignment horizontal="left" vertical="center"/>
    </xf>
    <xf numFmtId="0" fontId="7" fillId="3" borderId="8" xfId="6" applyFont="1" applyFill="1" applyBorder="1" applyAlignment="1">
      <alignment horizontal="left" vertical="center"/>
    </xf>
    <xf numFmtId="164" fontId="7" fillId="3" borderId="8" xfId="6" applyNumberFormat="1" applyFont="1" applyFill="1" applyBorder="1" applyAlignment="1">
      <alignment horizontal="center" vertical="center"/>
    </xf>
    <xf numFmtId="0" fontId="7" fillId="3" borderId="8" xfId="6" applyFont="1" applyFill="1" applyBorder="1" applyAlignment="1">
      <alignment vertical="center"/>
    </xf>
    <xf numFmtId="164" fontId="7" fillId="3" borderId="15" xfId="6" applyNumberFormat="1" applyFont="1" applyFill="1" applyBorder="1" applyAlignment="1">
      <alignment horizontal="center" vertical="center"/>
    </xf>
    <xf numFmtId="0" fontId="6" fillId="3" borderId="16" xfId="6" applyFont="1" applyFill="1" applyBorder="1" applyAlignment="1">
      <alignment horizontal="center" vertical="center"/>
    </xf>
    <xf numFmtId="0" fontId="6" fillId="3" borderId="17" xfId="6" applyFont="1" applyFill="1" applyBorder="1" applyAlignment="1">
      <alignment horizontal="center" vertical="center"/>
    </xf>
    <xf numFmtId="164" fontId="6" fillId="3" borderId="17" xfId="6" applyNumberFormat="1" applyFont="1" applyFill="1" applyBorder="1" applyAlignment="1">
      <alignment horizontal="center" vertical="center"/>
    </xf>
    <xf numFmtId="164" fontId="6" fillId="3" borderId="18" xfId="6" applyNumberFormat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center" vertical="center"/>
    </xf>
    <xf numFmtId="164" fontId="7" fillId="3" borderId="13" xfId="6" applyNumberFormat="1" applyFont="1" applyFill="1" applyBorder="1" applyAlignment="1" applyProtection="1">
      <alignment horizontal="center" vertical="center"/>
      <protection locked="0"/>
    </xf>
    <xf numFmtId="164" fontId="2" fillId="2" borderId="2" xfId="2" applyNumberFormat="1" applyBorder="1" applyAlignment="1">
      <alignment horizontal="center"/>
    </xf>
    <xf numFmtId="3" fontId="3" fillId="5" borderId="2" xfId="2" applyNumberFormat="1" applyFont="1" applyFill="1" applyBorder="1" applyAlignment="1">
      <alignment horizontal="center"/>
    </xf>
    <xf numFmtId="164" fontId="9" fillId="4" borderId="3" xfId="0" applyNumberFormat="1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center" vertical="center"/>
    </xf>
    <xf numFmtId="11" fontId="12" fillId="0" borderId="3" xfId="6" applyNumberFormat="1" applyFont="1" applyBorder="1" applyAlignment="1">
      <alignment horizontal="center"/>
    </xf>
    <xf numFmtId="0" fontId="2" fillId="3" borderId="2" xfId="2" applyFill="1" applyBorder="1"/>
    <xf numFmtId="0" fontId="7" fillId="3" borderId="0" xfId="6" applyFont="1" applyFill="1" applyAlignment="1">
      <alignment vertical="center"/>
    </xf>
    <xf numFmtId="164" fontId="7" fillId="3" borderId="0" xfId="6" applyNumberFormat="1" applyFont="1" applyFill="1" applyAlignment="1">
      <alignment horizontal="center" vertical="center"/>
    </xf>
    <xf numFmtId="0" fontId="7" fillId="3" borderId="0" xfId="6" applyFont="1" applyFill="1" applyAlignment="1">
      <alignment horizontal="left" vertical="center"/>
    </xf>
    <xf numFmtId="0" fontId="8" fillId="3" borderId="0" xfId="6" applyFont="1" applyFill="1" applyAlignment="1">
      <alignment vertical="center"/>
    </xf>
    <xf numFmtId="0" fontId="7" fillId="3" borderId="0" xfId="6" applyFont="1" applyFill="1" applyAlignment="1">
      <alignment horizontal="center" vertical="center"/>
    </xf>
    <xf numFmtId="164" fontId="8" fillId="3" borderId="0" xfId="6" applyNumberFormat="1" applyFont="1" applyFill="1" applyAlignment="1">
      <alignment vertical="center"/>
    </xf>
    <xf numFmtId="11" fontId="7" fillId="3" borderId="0" xfId="6" applyNumberFormat="1" applyFont="1" applyFill="1" applyAlignment="1">
      <alignment vertical="center"/>
    </xf>
    <xf numFmtId="0" fontId="0" fillId="3" borderId="23" xfId="0" applyFill="1" applyBorder="1"/>
    <xf numFmtId="164" fontId="7" fillId="3" borderId="0" xfId="6" applyNumberFormat="1" applyFont="1" applyFill="1" applyAlignment="1" applyProtection="1">
      <alignment horizontal="center" vertical="center"/>
      <protection locked="0"/>
    </xf>
    <xf numFmtId="0" fontId="13" fillId="3" borderId="12" xfId="6" applyFont="1" applyFill="1" applyBorder="1" applyAlignment="1">
      <alignment vertical="center"/>
    </xf>
    <xf numFmtId="0" fontId="9" fillId="3" borderId="0" xfId="0" applyFont="1" applyFill="1"/>
    <xf numFmtId="0" fontId="3" fillId="5" borderId="2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/>
    </xf>
    <xf numFmtId="0" fontId="3" fillId="5" borderId="21" xfId="2" applyFont="1" applyFill="1" applyBorder="1" applyAlignment="1">
      <alignment horizontal="center"/>
    </xf>
    <xf numFmtId="0" fontId="3" fillId="5" borderId="22" xfId="2" applyFont="1" applyFill="1" applyBorder="1" applyAlignment="1">
      <alignment horizontal="center"/>
    </xf>
    <xf numFmtId="164" fontId="9" fillId="5" borderId="5" xfId="0" applyNumberFormat="1" applyFont="1" applyFill="1" applyBorder="1" applyAlignment="1">
      <alignment horizontal="center"/>
    </xf>
    <xf numFmtId="164" fontId="9" fillId="5" borderId="19" xfId="0" applyNumberFormat="1" applyFont="1" applyFill="1" applyBorder="1" applyAlignment="1">
      <alignment horizontal="center"/>
    </xf>
    <xf numFmtId="164" fontId="9" fillId="5" borderId="6" xfId="0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 applyProtection="1">
      <alignment horizontal="center"/>
      <protection locked="0"/>
    </xf>
    <xf numFmtId="164" fontId="9" fillId="4" borderId="19" xfId="0" applyNumberFormat="1" applyFont="1" applyFill="1" applyBorder="1" applyAlignment="1" applyProtection="1">
      <alignment horizontal="center"/>
      <protection locked="0"/>
    </xf>
    <xf numFmtId="164" fontId="9" fillId="4" borderId="6" xfId="0" applyNumberFormat="1" applyFont="1" applyFill="1" applyBorder="1" applyAlignment="1" applyProtection="1">
      <alignment horizontal="center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3" fontId="9" fillId="0" borderId="7" xfId="0" applyNumberFormat="1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left" vertical="center"/>
    </xf>
    <xf numFmtId="164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64" fontId="9" fillId="4" borderId="7" xfId="0" applyNumberFormat="1" applyFont="1" applyFill="1" applyBorder="1" applyAlignment="1" applyProtection="1">
      <alignment horizontal="center" vertical="center"/>
      <protection locked="0"/>
    </xf>
    <xf numFmtId="164" fontId="9" fillId="4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9" xfId="6" applyFont="1" applyFill="1" applyBorder="1" applyAlignment="1">
      <alignment horizontal="center" vertical="center"/>
    </xf>
    <xf numFmtId="0" fontId="6" fillId="3" borderId="10" xfId="6" applyFont="1" applyFill="1" applyBorder="1" applyAlignment="1">
      <alignment horizontal="center" vertical="center"/>
    </xf>
    <xf numFmtId="0" fontId="6" fillId="3" borderId="11" xfId="6" applyFont="1" applyFill="1" applyBorder="1" applyAlignment="1">
      <alignment horizontal="center" vertical="center"/>
    </xf>
    <xf numFmtId="0" fontId="6" fillId="3" borderId="12" xfId="6" applyFont="1" applyFill="1" applyBorder="1" applyAlignment="1">
      <alignment horizontal="center" vertical="center" wrapText="1"/>
    </xf>
    <xf numFmtId="0" fontId="6" fillId="3" borderId="0" xfId="6" applyFont="1" applyFill="1" applyAlignment="1">
      <alignment horizontal="center" vertical="center" wrapText="1"/>
    </xf>
    <xf numFmtId="0" fontId="6" fillId="3" borderId="13" xfId="6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3" fontId="6" fillId="3" borderId="12" xfId="6" applyNumberFormat="1" applyFont="1" applyFill="1" applyBorder="1" applyAlignment="1">
      <alignment horizontal="center" vertical="center"/>
    </xf>
    <xf numFmtId="3" fontId="6" fillId="3" borderId="0" xfId="6" applyNumberFormat="1" applyFont="1" applyFill="1" applyAlignment="1">
      <alignment horizontal="center" vertical="center"/>
    </xf>
    <xf numFmtId="3" fontId="6" fillId="3" borderId="9" xfId="6" applyNumberFormat="1" applyFont="1" applyFill="1" applyBorder="1" applyAlignment="1">
      <alignment horizontal="center" vertical="center"/>
    </xf>
    <xf numFmtId="3" fontId="6" fillId="3" borderId="10" xfId="6" applyNumberFormat="1" applyFont="1" applyFill="1" applyBorder="1" applyAlignment="1">
      <alignment horizontal="center" vertical="center"/>
    </xf>
  </cellXfs>
  <cellStyles count="7">
    <cellStyle name="Millares [0]" xfId="1" builtinId="6"/>
    <cellStyle name="Normal" xfId="0" builtinId="0"/>
    <cellStyle name="Normal 2" xfId="5" xr:uid="{5163C841-B890-4785-95AB-B61D82BEDE7B}"/>
    <cellStyle name="Normal 3 2" xfId="6" xr:uid="{A84FDCAB-A46B-4F61-89A2-9E615F56C6B3}"/>
    <cellStyle name="Normal 5" xfId="4" xr:uid="{50254B6D-4D82-4990-B93F-C0D32F961E5A}"/>
    <cellStyle name="Normal 6" xfId="3" xr:uid="{95BB04D6-A7C2-4FAA-9E35-2112CEC74367}"/>
    <cellStyle name="Salida" xfId="2" builtinId="2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96EF-9B9A-4D28-9D5A-A212F1734346}">
  <dimension ref="B1:H18"/>
  <sheetViews>
    <sheetView workbookViewId="0">
      <selection activeCell="C15" sqref="C15:H15"/>
    </sheetView>
  </sheetViews>
  <sheetFormatPr baseColWidth="10" defaultColWidth="11.42578125" defaultRowHeight="15"/>
  <cols>
    <col min="1" max="1" width="4.7109375" style="1" customWidth="1"/>
    <col min="2" max="2" width="33.7109375" style="1" bestFit="1" customWidth="1"/>
    <col min="3" max="8" width="20.7109375" style="1" customWidth="1"/>
    <col min="9" max="16384" width="11.42578125" style="1"/>
  </cols>
  <sheetData>
    <row r="1" spans="2:8" ht="16.5" thickTop="1" thickBot="1">
      <c r="B1" s="51" t="s">
        <v>0</v>
      </c>
      <c r="C1" s="52"/>
      <c r="D1" s="52"/>
      <c r="E1" s="52"/>
      <c r="F1" s="52"/>
      <c r="G1" s="52"/>
      <c r="H1" s="53"/>
    </row>
    <row r="2" spans="2:8" ht="16.5" thickTop="1" thickBot="1">
      <c r="C2" s="43"/>
      <c r="D2" s="43"/>
      <c r="E2" s="43"/>
      <c r="F2" s="43"/>
      <c r="G2" s="43"/>
      <c r="H2" s="43"/>
    </row>
    <row r="3" spans="2:8" ht="16.5" thickTop="1" thickBot="1">
      <c r="B3" s="47" t="s">
        <v>1</v>
      </c>
      <c r="C3" s="48" t="s">
        <v>2</v>
      </c>
      <c r="D3" s="49"/>
      <c r="E3" s="49"/>
      <c r="F3" s="49"/>
      <c r="G3" s="49"/>
      <c r="H3" s="50"/>
    </row>
    <row r="4" spans="2:8" ht="16.5" thickTop="1" thickBot="1">
      <c r="B4" s="47"/>
      <c r="C4" s="29" t="s">
        <v>3</v>
      </c>
      <c r="D4" s="29" t="s">
        <v>4</v>
      </c>
      <c r="E4" s="29" t="s">
        <v>5</v>
      </c>
      <c r="F4" s="29" t="s">
        <v>6</v>
      </c>
      <c r="G4" s="29" t="s">
        <v>7</v>
      </c>
      <c r="H4" s="29" t="s">
        <v>8</v>
      </c>
    </row>
    <row r="5" spans="2:8" ht="16.5" thickTop="1" thickBot="1">
      <c r="B5" s="35" t="s">
        <v>9</v>
      </c>
      <c r="C5" s="28">
        <f>'Ateca 300 Hp'!E21</f>
        <v>413623.76999999996</v>
      </c>
      <c r="D5" s="28">
        <f>'Ateca 300 Hp'!I21</f>
        <v>817215.84</v>
      </c>
      <c r="E5" s="28">
        <f>'Ateca 300 Hp'!M21</f>
        <v>563487.94319999998</v>
      </c>
      <c r="F5" s="28">
        <f>'Ateca 300 Hp'!Q21</f>
        <v>898347.65999999992</v>
      </c>
      <c r="G5" s="28">
        <f>'Ateca 300 Hp'!U21</f>
        <v>413623.76999999996</v>
      </c>
      <c r="H5" s="28">
        <f>'Ateca 300 Hp'!Y21</f>
        <v>946716.73320000002</v>
      </c>
    </row>
    <row r="6" spans="2:8" ht="16.5" thickTop="1" thickBot="1">
      <c r="B6" s="35" t="s">
        <v>10</v>
      </c>
      <c r="C6" s="28">
        <f>'Ateca 190 Hp'!E21</f>
        <v>410698.15499999997</v>
      </c>
      <c r="D6" s="28">
        <f>'Ateca 190 Hp'!I21</f>
        <v>806883.66499999992</v>
      </c>
      <c r="E6" s="28">
        <f>'Ateca 190 Hp'!M21</f>
        <v>560562.32819999999</v>
      </c>
      <c r="F6" s="28">
        <f>'Ateca 190 Hp'!Q21</f>
        <v>888015.48499999999</v>
      </c>
      <c r="G6" s="28">
        <f>'Ateca 190 Hp'!U21</f>
        <v>410698.15499999997</v>
      </c>
      <c r="H6" s="28">
        <f>'Ateca 190 Hp'!Y21</f>
        <v>936384.55819999997</v>
      </c>
    </row>
    <row r="7" spans="2:8" ht="16.5" thickTop="1" thickBot="1">
      <c r="B7" s="35" t="s">
        <v>11</v>
      </c>
      <c r="C7" s="28">
        <f>'Formentor 190 Hp'!E19</f>
        <v>423508.505</v>
      </c>
      <c r="D7" s="28">
        <f>'Formentor 190 Hp'!I19</f>
        <v>743429.29499999993</v>
      </c>
      <c r="E7" s="28">
        <f>'Formentor 190 Hp'!M19</f>
        <v>423508.505</v>
      </c>
      <c r="F7" s="28">
        <f>'Formentor 190 Hp'!Q19</f>
        <v>809708.72499999998</v>
      </c>
      <c r="G7" s="28">
        <f>'Formentor 190 Hp'!U19</f>
        <v>423508.505</v>
      </c>
      <c r="H7" s="28">
        <f>'Formentor 190 Hp'!Y19</f>
        <v>743429.29499999993</v>
      </c>
    </row>
    <row r="8" spans="2:8" ht="16.5" thickTop="1" thickBot="1">
      <c r="B8" s="35" t="s">
        <v>12</v>
      </c>
      <c r="C8" s="28">
        <f>'Formentor 310 Hp'!E20</f>
        <v>403663.47</v>
      </c>
      <c r="D8" s="28">
        <f>'Formentor 310 Hp'!I20</f>
        <v>807255.53999999992</v>
      </c>
      <c r="E8" s="28">
        <f>'Formentor 310 Hp'!M20</f>
        <v>559396.93739999994</v>
      </c>
      <c r="F8" s="28">
        <f>'Formentor 310 Hp'!Q20</f>
        <v>862503.66999999993</v>
      </c>
      <c r="G8" s="28">
        <f>'Formentor 310 Hp'!U20</f>
        <v>403663.47</v>
      </c>
      <c r="H8" s="28">
        <f>'Formentor 310 Hp'!Y20</f>
        <v>962989.00739999989</v>
      </c>
    </row>
    <row r="9" spans="2:8" ht="16.5" thickTop="1" thickBot="1">
      <c r="B9" s="35" t="s">
        <v>13</v>
      </c>
      <c r="C9" s="28">
        <f>'Leon 2.0 TSI AT'!E20</f>
        <v>392632.17</v>
      </c>
      <c r="D9" s="28">
        <f>'Leon 2.0 TSI AT'!I20</f>
        <v>953896.15789999987</v>
      </c>
      <c r="E9" s="28">
        <f>'Leon 2.0 TSI AT'!M20</f>
        <v>392632.17</v>
      </c>
      <c r="F9" s="28">
        <f>'Leon 2.0 TSI AT'!Q20</f>
        <v>945394.79789999989</v>
      </c>
      <c r="G9" s="28">
        <f>'Leon 2.0 TSI AT'!U20</f>
        <v>392632.17</v>
      </c>
      <c r="H9" s="28">
        <f>'Leon 2.0 TSI AT'!Y20</f>
        <v>953896.15789999987</v>
      </c>
    </row>
    <row r="10" spans="2:8" ht="16.5" thickTop="1" thickBot="1">
      <c r="B10" s="35" t="s">
        <v>14</v>
      </c>
      <c r="C10" s="28">
        <f>'CUPRA Leon 1.4 TSI AT8 150 CV'!E19</f>
        <v>384606.81</v>
      </c>
      <c r="D10" s="28">
        <f>'CUPRA Leon 1.4 TSI AT8 150 CV'!I19</f>
        <v>713725.11</v>
      </c>
      <c r="E10" s="28">
        <f>'CUPRA Leon 1.4 TSI AT8 150 CV'!M19</f>
        <v>377496.56</v>
      </c>
      <c r="F10" s="28">
        <f>'CUPRA Leon 1.4 TSI AT8 150 CV'!Q19</f>
        <v>753021.28999999992</v>
      </c>
      <c r="G10" s="28">
        <f>'CUPRA Leon 1.4 TSI AT8 150 CV'!U19</f>
        <v>377496.56</v>
      </c>
      <c r="H10" s="28">
        <f>'CUPRA Leon 1.4 TSI AT8 150 CV'!Y19</f>
        <v>713725.11</v>
      </c>
    </row>
    <row r="11" spans="2:8" ht="16.5" thickTop="1" thickBot="1">
      <c r="B11" s="35" t="s">
        <v>15</v>
      </c>
      <c r="C11" s="28">
        <f>'FORMENTOR 1.4 AT E-HYBRID'!E20</f>
        <v>395638.11</v>
      </c>
      <c r="D11" s="28">
        <f>'FORMENTOR 1.4 AT E-HYBRID'!I20</f>
        <v>735787.71</v>
      </c>
      <c r="E11" s="28">
        <f>'FORMENTOR 1.4 AT E-HYBRID'!M20</f>
        <v>388527.86</v>
      </c>
      <c r="F11" s="28">
        <f>'FORMENTOR 1.4 AT E-HYBRID'!Q20</f>
        <v>1142747.48</v>
      </c>
      <c r="G11" s="28">
        <f>'FORMENTOR 1.4 AT E-HYBRID'!U20</f>
        <v>388527.86</v>
      </c>
      <c r="H11" s="28">
        <f>'FORMENTOR 1.4 AT E-HYBRID'!Y20</f>
        <v>735787.71</v>
      </c>
    </row>
    <row r="12" spans="2:8" ht="16.5" thickTop="1" thickBot="1">
      <c r="B12" s="35" t="s">
        <v>16</v>
      </c>
      <c r="C12" s="28">
        <f>'Formentor 333 CV'!E20</f>
        <v>403663.47</v>
      </c>
      <c r="D12" s="28">
        <f>'Formentor 333 CV'!I20</f>
        <v>807255.53999999992</v>
      </c>
      <c r="E12" s="28">
        <f>'Formentor 333 CV'!M20</f>
        <v>570428.23739999998</v>
      </c>
      <c r="F12" s="28">
        <f>'Formentor 333 CV'!Q20</f>
        <v>899418.65999999992</v>
      </c>
      <c r="G12" s="28">
        <f>'Formentor 333 CV'!U20</f>
        <v>403663.47</v>
      </c>
      <c r="H12" s="28">
        <f>'Formentor 333 CV'!Y20</f>
        <v>974020.30739999993</v>
      </c>
    </row>
    <row r="13" spans="2:8" ht="16.5" thickTop="1" thickBot="1">
      <c r="B13" s="35" t="s">
        <v>17</v>
      </c>
      <c r="C13" s="28">
        <f>Tavascan!E20</f>
        <v>287440.93</v>
      </c>
      <c r="D13" s="28">
        <f>Tavascan!I20</f>
        <v>359427.6</v>
      </c>
      <c r="E13" s="28">
        <f>Tavascan!M20</f>
        <v>287440.93</v>
      </c>
      <c r="F13" s="28">
        <f>Tavascan!Q20</f>
        <v>359427.6</v>
      </c>
      <c r="G13" s="28">
        <f>Tavascan!U20</f>
        <v>287440.93</v>
      </c>
      <c r="H13" s="28">
        <f>Tavascan!Y20</f>
        <v>718635.76399999997</v>
      </c>
    </row>
    <row r="14" spans="2:8" ht="16.5" thickTop="1" thickBot="1">
      <c r="B14" s="35" t="s">
        <v>18</v>
      </c>
      <c r="C14" s="28">
        <f>'Formentor 204 Hp'!E20</f>
        <v>411769.15499999997</v>
      </c>
      <c r="D14" s="28">
        <f>'Formentor 204 Hp'!I20</f>
        <v>810835.65499999991</v>
      </c>
      <c r="E14" s="28">
        <f>'Formentor 204 Hp'!M20</f>
        <v>561633.32819999999</v>
      </c>
      <c r="F14" s="28">
        <f>'Formentor 204 Hp'!Q20</f>
        <v>891967.47499999998</v>
      </c>
      <c r="G14" s="28">
        <f>'Formentor 204 Hp'!U20</f>
        <v>411769.15499999997</v>
      </c>
      <c r="H14" s="28">
        <f>'Formentor 204 Hp'!Y20</f>
        <v>960699.82819999999</v>
      </c>
    </row>
    <row r="15" spans="2:8" ht="16.5" thickTop="1" thickBot="1">
      <c r="B15" s="35" t="s">
        <v>19</v>
      </c>
      <c r="C15" s="28">
        <f>Terramar!E20</f>
        <v>390741.85499999998</v>
      </c>
      <c r="D15" s="28">
        <f>Terramar!I20</f>
        <v>748191.67499999993</v>
      </c>
      <c r="E15" s="28">
        <f>Terramar!M20</f>
        <v>383631.60499999998</v>
      </c>
      <c r="F15" s="28">
        <f>Terramar!Q20</f>
        <v>816602.39500000002</v>
      </c>
      <c r="G15" s="28">
        <f>Terramar!U20</f>
        <v>383631.60499999998</v>
      </c>
      <c r="H15" s="28">
        <f>Terramar!Y20</f>
        <v>748191.67499999993</v>
      </c>
    </row>
    <row r="16" spans="2:8" ht="16.5" thickTop="1" thickBot="1">
      <c r="B16" s="35" t="s">
        <v>20</v>
      </c>
      <c r="C16" s="28">
        <f>'Leon 1.5 TSI'!E20</f>
        <v>398174.59499999997</v>
      </c>
      <c r="D16" s="28">
        <f>'Leon 1.5 TSI'!I20</f>
        <v>755624.41499999992</v>
      </c>
      <c r="E16" s="28">
        <f>'Leon 1.5 TSI'!M20</f>
        <v>391064.34499999997</v>
      </c>
      <c r="F16" s="28">
        <f>'Leon 1.5 TSI'!Q20</f>
        <v>833995.43499999994</v>
      </c>
      <c r="G16" s="28">
        <f>'Leon 1.5 TSI'!U20</f>
        <v>391064.34499999997</v>
      </c>
      <c r="H16" s="28">
        <f>'Leon 1.5 TSI'!Y20</f>
        <v>755624.41499999992</v>
      </c>
    </row>
    <row r="17" spans="2:8" ht="16.5" thickTop="1" thickBot="1">
      <c r="B17" s="35" t="s">
        <v>21</v>
      </c>
      <c r="C17" s="28">
        <f>'Formentor 1.5 AT e-Hybrid'!E23</f>
        <v>401773.15499999997</v>
      </c>
      <c r="D17" s="28">
        <f>'Formentor 1.5 AT e-Hybrid'!I23</f>
        <v>805543.72499999998</v>
      </c>
      <c r="E17" s="28">
        <f>'Formentor 1.5 AT e-Hybrid'!M23</f>
        <v>394662.90499999997</v>
      </c>
      <c r="F17" s="28">
        <f>'Formentor 1.5 AT e-Hybrid'!Q23</f>
        <v>1201472.1949999998</v>
      </c>
      <c r="G17" s="28">
        <f>'Formentor 1.5 AT e-Hybrid'!U23</f>
        <v>394662.90499999997</v>
      </c>
      <c r="H17" s="28">
        <f>'Formentor 1.5 AT e-Hybrid'!Y23</f>
        <v>805543.72499999998</v>
      </c>
    </row>
    <row r="18" spans="2:8" ht="15.75" thickTop="1"/>
  </sheetData>
  <sheetProtection selectLockedCells="1"/>
  <mergeCells count="3">
    <mergeCell ref="B3:B4"/>
    <mergeCell ref="C3:H3"/>
    <mergeCell ref="B1:H1"/>
  </mergeCells>
  <pageMargins left="0.7" right="0.7" top="0.75" bottom="0.75" header="0.3" footer="0.3"/>
  <pageSetup orientation="portrait" r:id="rId1"/>
  <ignoredErrors>
    <ignoredError sqref="D8" formula="1"/>
    <ignoredError sqref="H13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8078-E8F8-4604-988E-9BB19D6AB4DE}">
  <dimension ref="B1:Y20"/>
  <sheetViews>
    <sheetView zoomScaleNormal="100" workbookViewId="0">
      <selection activeCell="O15" sqref="O15"/>
    </sheetView>
  </sheetViews>
  <sheetFormatPr baseColWidth="10" defaultColWidth="11.42578125" defaultRowHeight="15"/>
  <cols>
    <col min="1" max="1" width="2" style="1" customWidth="1"/>
    <col min="2" max="2" width="23.85546875" style="1" bestFit="1" customWidth="1"/>
    <col min="3" max="3" width="14.28515625" style="1" bestFit="1" customWidth="1"/>
    <col min="4" max="4" width="6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6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6" style="1" bestFit="1" customWidth="1"/>
    <col min="13" max="13" width="12.7109375" style="1" customWidth="1"/>
    <col min="14" max="14" width="26.7109375" style="1" bestFit="1" customWidth="1"/>
    <col min="15" max="15" width="14.28515625" style="1" bestFit="1" customWidth="1"/>
    <col min="16" max="16" width="6" style="1" bestFit="1" customWidth="1"/>
    <col min="17" max="17" width="11.42578125" style="1"/>
    <col min="18" max="18" width="23.85546875" style="1" bestFit="1" customWidth="1"/>
    <col min="19" max="19" width="14.28515625" style="1" bestFit="1" customWidth="1"/>
    <col min="20" max="21" width="11.42578125" style="1"/>
    <col min="22" max="22" width="23.8554687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128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1.6</v>
      </c>
      <c r="E5" s="9">
        <f>D5*'Matriz de Carga'!G4</f>
        <v>148320</v>
      </c>
      <c r="F5" s="6" t="s">
        <v>104</v>
      </c>
      <c r="G5" s="10"/>
      <c r="H5" s="8">
        <v>2.6</v>
      </c>
      <c r="I5" s="9">
        <f>H5*'Matriz de Carga'!G4</f>
        <v>241020</v>
      </c>
      <c r="J5" s="6" t="s">
        <v>104</v>
      </c>
      <c r="K5" s="10"/>
      <c r="L5" s="8">
        <v>1.6</v>
      </c>
      <c r="M5" s="11">
        <f>L5*'Matriz de Carga'!G4</f>
        <v>148320</v>
      </c>
      <c r="N5" s="6" t="s">
        <v>104</v>
      </c>
      <c r="O5" s="10"/>
      <c r="P5" s="8">
        <v>3.1</v>
      </c>
      <c r="Q5" s="11">
        <f>P5*'Matriz de Carga'!G4</f>
        <v>287370</v>
      </c>
      <c r="R5" s="6" t="s">
        <v>104</v>
      </c>
      <c r="S5" s="10"/>
      <c r="T5" s="8">
        <v>1.6</v>
      </c>
      <c r="U5" s="11">
        <f>T5*'Matriz de Carga'!G4</f>
        <v>148320</v>
      </c>
      <c r="V5" s="6" t="s">
        <v>104</v>
      </c>
      <c r="W5" s="10"/>
      <c r="X5" s="8">
        <v>2.6</v>
      </c>
      <c r="Y5" s="11">
        <f>X5*'Matriz de Carga'!G4</f>
        <v>241020</v>
      </c>
    </row>
    <row r="6" spans="2:25">
      <c r="B6" s="12" t="s">
        <v>105</v>
      </c>
      <c r="C6" s="36" t="s">
        <v>120</v>
      </c>
      <c r="D6" s="26">
        <v>4</v>
      </c>
      <c r="E6" s="37">
        <f>D6*'Matriz de Carga'!G10</f>
        <v>68740</v>
      </c>
      <c r="F6" s="12" t="s">
        <v>105</v>
      </c>
      <c r="G6" s="36" t="s">
        <v>120</v>
      </c>
      <c r="H6" s="26">
        <v>4</v>
      </c>
      <c r="I6" s="37">
        <f>H6*'Matriz de Carga'!G10</f>
        <v>68740</v>
      </c>
      <c r="J6" s="12" t="s">
        <v>105</v>
      </c>
      <c r="K6" s="36" t="s">
        <v>120</v>
      </c>
      <c r="L6" s="26">
        <v>4</v>
      </c>
      <c r="M6" s="13">
        <f>L6*'Matriz de Carga'!G10</f>
        <v>68740</v>
      </c>
      <c r="N6" s="12" t="s">
        <v>105</v>
      </c>
      <c r="O6" s="36" t="s">
        <v>120</v>
      </c>
      <c r="P6" s="26">
        <v>4</v>
      </c>
      <c r="Q6" s="13">
        <f>P6*'Matriz de Carga'!G10</f>
        <v>68740</v>
      </c>
      <c r="R6" s="12" t="s">
        <v>105</v>
      </c>
      <c r="S6" s="36" t="s">
        <v>120</v>
      </c>
      <c r="T6" s="26">
        <v>4</v>
      </c>
      <c r="U6" s="13">
        <f>T6*'Matriz de Carga'!G10</f>
        <v>68740</v>
      </c>
      <c r="V6" s="12" t="s">
        <v>105</v>
      </c>
      <c r="W6" s="36" t="s">
        <v>120</v>
      </c>
      <c r="X6" s="26">
        <v>4</v>
      </c>
      <c r="Y6" s="13">
        <f>X6*'Matriz de Carga'!G10</f>
        <v>68740</v>
      </c>
    </row>
    <row r="7" spans="2:25">
      <c r="B7" s="12" t="s">
        <v>107</v>
      </c>
      <c r="C7" s="42" t="s">
        <v>87</v>
      </c>
      <c r="D7" s="26">
        <v>1</v>
      </c>
      <c r="E7" s="27">
        <f>(VLOOKUP(C7,'Matriz de Carga'!$B$3:$C$51,2,0))*D7</f>
        <v>17084</v>
      </c>
      <c r="F7" s="12" t="s">
        <v>107</v>
      </c>
      <c r="G7" s="42" t="s">
        <v>87</v>
      </c>
      <c r="H7" s="26">
        <v>1</v>
      </c>
      <c r="I7" s="27">
        <f>(VLOOKUP(G7,'Matriz de Carga'!$B$3:$C$51,2,0))*H7</f>
        <v>17084</v>
      </c>
      <c r="J7" s="12" t="s">
        <v>107</v>
      </c>
      <c r="K7" s="42" t="s">
        <v>87</v>
      </c>
      <c r="L7" s="26">
        <v>1</v>
      </c>
      <c r="M7" s="27">
        <f>(VLOOKUP(K7,'Matriz de Carga'!$B$3:$C$51,2,0))*L7</f>
        <v>17084</v>
      </c>
      <c r="N7" s="12" t="s">
        <v>107</v>
      </c>
      <c r="O7" s="42" t="s">
        <v>87</v>
      </c>
      <c r="P7" s="26">
        <v>1</v>
      </c>
      <c r="Q7" s="27">
        <f>(VLOOKUP(O7,'Matriz de Carga'!$B$3:$C$51,2,0))*P7</f>
        <v>17084</v>
      </c>
      <c r="R7" s="12" t="s">
        <v>107</v>
      </c>
      <c r="S7" s="42" t="s">
        <v>87</v>
      </c>
      <c r="T7" s="26">
        <v>1</v>
      </c>
      <c r="U7" s="27">
        <f>(VLOOKUP(S7,'Matriz de Carga'!$B$3:$C$51,2,0))*T7</f>
        <v>17084</v>
      </c>
      <c r="V7" s="12" t="s">
        <v>107</v>
      </c>
      <c r="W7" s="42" t="s">
        <v>87</v>
      </c>
      <c r="X7" s="26">
        <v>1</v>
      </c>
      <c r="Y7" s="27">
        <f>(VLOOKUP(W7,'Matriz de Carga'!$B$3:$C$51,2,0))*X7</f>
        <v>17084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42" t="s">
        <v>37</v>
      </c>
      <c r="H8" s="26">
        <v>1</v>
      </c>
      <c r="I8" s="27">
        <f>(VLOOKUP(G8,'Matriz de Carga'!$B$3:$C$51,2,0))*H8</f>
        <v>32372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42" t="s">
        <v>37</v>
      </c>
      <c r="P8" s="26">
        <v>1</v>
      </c>
      <c r="Q8" s="27">
        <f>(VLOOKUP(O8,'Matriz de Carga'!$B$3:$C$51,2,0))*P8</f>
        <v>32372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42" t="s">
        <v>37</v>
      </c>
      <c r="X8" s="26">
        <v>1</v>
      </c>
      <c r="Y8" s="27">
        <f>(VLOOKUP(W8,'Matriz de Carga'!$B$3:$C$51,2,0))*X8</f>
        <v>32372</v>
      </c>
    </row>
    <row r="9" spans="2:25">
      <c r="B9" s="12" t="s">
        <v>109</v>
      </c>
      <c r="C9" s="36" t="s">
        <v>75</v>
      </c>
      <c r="D9" s="26">
        <v>1</v>
      </c>
      <c r="E9" s="27">
        <f>(VLOOKUP(C9,'Matriz de Carga'!$B$3:$C$51,2,0))*D9</f>
        <v>5975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59</v>
      </c>
      <c r="K9" s="36" t="s">
        <v>78</v>
      </c>
      <c r="L9" s="26">
        <v>1</v>
      </c>
      <c r="M9" s="27">
        <f>(VLOOKUP(K9,'Matriz de Carga'!$B$3:$C$51,2,0))*L9</f>
        <v>4460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59</v>
      </c>
      <c r="S9" s="36" t="s">
        <v>78</v>
      </c>
      <c r="T9" s="26">
        <v>1</v>
      </c>
      <c r="U9" s="27">
        <f>(VLOOKUP(S9,'Matriz de Carga'!$B$3:$C$51,2,0))*T9</f>
        <v>4460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42" t="s">
        <v>51</v>
      </c>
      <c r="H10" s="26">
        <v>4</v>
      </c>
      <c r="I10" s="27">
        <f>(VLOOKUP(G10,'Matriz de Carga'!$B$3:$C$51,2,0))*H10</f>
        <v>134060</v>
      </c>
      <c r="J10" s="12" t="s">
        <v>79</v>
      </c>
      <c r="K10" s="36" t="s">
        <v>80</v>
      </c>
      <c r="L10" s="26">
        <v>3</v>
      </c>
      <c r="M10" s="27">
        <f>(VLOOKUP(K10,'Matriz de Carga'!$B$3:$C$51,2,0))*L10</f>
        <v>8370</v>
      </c>
      <c r="N10" s="12" t="s">
        <v>47</v>
      </c>
      <c r="O10" s="42" t="s">
        <v>51</v>
      </c>
      <c r="P10" s="26">
        <v>4</v>
      </c>
      <c r="Q10" s="27">
        <f>(VLOOKUP(O10,'Matriz de Carga'!$B$3:$C$51,2,0))*P10</f>
        <v>134060</v>
      </c>
      <c r="R10" s="12" t="s">
        <v>79</v>
      </c>
      <c r="S10" s="36" t="s">
        <v>80</v>
      </c>
      <c r="T10" s="26">
        <v>3</v>
      </c>
      <c r="U10" s="27">
        <f>(VLOOKUP(S10,'Matriz de Carga'!$B$3:$C$51,2,0))*T10</f>
        <v>8370</v>
      </c>
      <c r="V10" s="12" t="s">
        <v>47</v>
      </c>
      <c r="W10" s="42" t="s">
        <v>51</v>
      </c>
      <c r="X10" s="26">
        <v>4</v>
      </c>
      <c r="Y10" s="27">
        <f>(VLOOKUP(W10,'Matriz de Carga'!$B$3:$C$51,2,0))*X10</f>
        <v>134060</v>
      </c>
    </row>
    <row r="11" spans="2:25">
      <c r="B11" s="12" t="s">
        <v>79</v>
      </c>
      <c r="C11" s="36" t="s">
        <v>80</v>
      </c>
      <c r="D11" s="26">
        <v>3</v>
      </c>
      <c r="E11" s="27">
        <f>(VLOOKUP(C11,'Matriz de Carga'!$B$3:$C$51,2,0))*D11</f>
        <v>8370</v>
      </c>
      <c r="F11" s="12" t="s">
        <v>59</v>
      </c>
      <c r="G11" s="36" t="s">
        <v>78</v>
      </c>
      <c r="H11" s="26">
        <v>1</v>
      </c>
      <c r="I11" s="27">
        <f>(VLOOKUP(G11,'Matriz de Carga'!$B$3:$C$51,2,0))*H11</f>
        <v>4460</v>
      </c>
      <c r="J11" s="12"/>
      <c r="K11" s="36"/>
      <c r="L11" s="26"/>
      <c r="M11" s="27"/>
      <c r="N11" s="12" t="s">
        <v>59</v>
      </c>
      <c r="O11" s="36" t="s">
        <v>78</v>
      </c>
      <c r="P11" s="26">
        <v>1</v>
      </c>
      <c r="Q11" s="27">
        <f>(VLOOKUP(O11,'Matriz de Carga'!$B$3:$C$51,2,0))*P11</f>
        <v>4460</v>
      </c>
      <c r="R11" s="12"/>
      <c r="S11" s="36"/>
      <c r="T11" s="26"/>
      <c r="U11" s="27"/>
      <c r="V11" s="12" t="s">
        <v>59</v>
      </c>
      <c r="W11" s="36" t="s">
        <v>78</v>
      </c>
      <c r="X11" s="26">
        <v>1</v>
      </c>
      <c r="Y11" s="27">
        <f>(VLOOKUP(W11,'Matriz de Carga'!$B$3:$C$51,2,0))*X11</f>
        <v>4460</v>
      </c>
    </row>
    <row r="12" spans="2:25">
      <c r="B12" s="14"/>
      <c r="C12" s="38"/>
      <c r="D12" s="38"/>
      <c r="E12" s="37"/>
      <c r="F12" s="12" t="s">
        <v>79</v>
      </c>
      <c r="G12" s="36" t="s">
        <v>80</v>
      </c>
      <c r="H12" s="26">
        <v>3</v>
      </c>
      <c r="I12" s="27">
        <f>(VLOOKUP(G12,'Matriz de Carga'!$B$3:$C$51,2,0))*H12</f>
        <v>8370</v>
      </c>
      <c r="J12" s="12"/>
      <c r="K12" s="36"/>
      <c r="L12" s="26"/>
      <c r="M12" s="27"/>
      <c r="N12" s="12" t="s">
        <v>79</v>
      </c>
      <c r="O12" s="36" t="s">
        <v>80</v>
      </c>
      <c r="P12" s="26">
        <v>3</v>
      </c>
      <c r="Q12" s="27">
        <f>(VLOOKUP(O12,'Matriz de Carga'!$B$3:$C$51,2,0))*P12</f>
        <v>8370</v>
      </c>
      <c r="R12" s="12"/>
      <c r="S12" s="36"/>
      <c r="T12" s="26"/>
      <c r="U12" s="27"/>
      <c r="V12" s="12" t="s">
        <v>79</v>
      </c>
      <c r="W12" s="36" t="s">
        <v>80</v>
      </c>
      <c r="X12" s="26">
        <v>3</v>
      </c>
      <c r="Y12" s="27">
        <f>(VLOOKUP(W12,'Matriz de Carga'!$B$3:$C$51,2,0))*X12</f>
        <v>8370</v>
      </c>
    </row>
    <row r="13" spans="2:25">
      <c r="B13" s="14"/>
      <c r="C13" s="38"/>
      <c r="D13" s="38"/>
      <c r="E13" s="37"/>
      <c r="F13" s="12" t="s">
        <v>111</v>
      </c>
      <c r="G13" s="36" t="s">
        <v>62</v>
      </c>
      <c r="H13" s="26">
        <v>1</v>
      </c>
      <c r="I13" s="27">
        <f>(VLOOKUP(G13,'Matriz de Carga'!$B$3:$C$51,2,0))*H13</f>
        <v>32683</v>
      </c>
      <c r="J13" s="12"/>
      <c r="K13" s="36"/>
      <c r="L13" s="40"/>
      <c r="M13" s="27"/>
      <c r="N13" s="12" t="s">
        <v>129</v>
      </c>
      <c r="O13" s="36" t="s">
        <v>83</v>
      </c>
      <c r="P13" s="26">
        <v>7</v>
      </c>
      <c r="Q13" s="27">
        <f>(VLOOKUP(O13,'Matriz de Carga'!$B$3:$C$51,2,0))*P13</f>
        <v>286986</v>
      </c>
      <c r="R13" s="12"/>
      <c r="S13" s="36"/>
      <c r="T13" s="40"/>
      <c r="U13" s="27"/>
      <c r="V13" s="12" t="s">
        <v>111</v>
      </c>
      <c r="W13" s="36" t="s">
        <v>62</v>
      </c>
      <c r="X13" s="26">
        <v>1</v>
      </c>
      <c r="Y13" s="27">
        <f>(VLOOKUP(W13,'Matriz de Carga'!$B$3:$C$51,2,0))*X13</f>
        <v>32683</v>
      </c>
    </row>
    <row r="14" spans="2:25">
      <c r="B14" s="14"/>
      <c r="C14" s="38"/>
      <c r="D14" s="38"/>
      <c r="E14" s="37"/>
      <c r="F14" s="12"/>
      <c r="G14" s="36"/>
      <c r="H14" s="36"/>
      <c r="I14" s="37"/>
      <c r="J14" s="12"/>
      <c r="K14" s="36"/>
      <c r="L14" s="40"/>
      <c r="M14" s="27"/>
      <c r="N14" s="12" t="s">
        <v>130</v>
      </c>
      <c r="O14" s="36" t="s">
        <v>85</v>
      </c>
      <c r="P14" s="26">
        <v>2</v>
      </c>
      <c r="Q14" s="27">
        <f>(VLOOKUP(O14,'Matriz de Carga'!$B$3:$C$51,2,0))*P14</f>
        <v>3816</v>
      </c>
      <c r="R14" s="12"/>
      <c r="S14" s="36"/>
      <c r="T14" s="40"/>
      <c r="U14" s="27"/>
      <c r="V14" s="12"/>
      <c r="W14" s="36"/>
      <c r="X14" s="40"/>
      <c r="Y14" s="27"/>
    </row>
    <row r="15" spans="2:25">
      <c r="B15" s="14"/>
      <c r="C15" s="38"/>
      <c r="D15" s="38"/>
      <c r="E15" s="37"/>
      <c r="F15" s="12"/>
      <c r="G15" s="36"/>
      <c r="H15" s="36"/>
      <c r="I15" s="37"/>
      <c r="J15" s="12"/>
      <c r="K15" s="36"/>
      <c r="L15" s="40"/>
      <c r="M15" s="27"/>
      <c r="N15" s="12" t="s">
        <v>59</v>
      </c>
      <c r="O15" s="36" t="s">
        <v>86</v>
      </c>
      <c r="P15" s="26">
        <v>1</v>
      </c>
      <c r="Q15" s="27">
        <f>(VLOOKUP(O15,'Matriz de Carga'!$B$3:$C$51,2,0))*P15</f>
        <v>4831</v>
      </c>
      <c r="R15" s="12"/>
      <c r="S15" s="36"/>
      <c r="T15" s="40"/>
      <c r="U15" s="27"/>
      <c r="V15" s="12"/>
      <c r="W15" s="36"/>
      <c r="X15" s="40"/>
      <c r="Y15" s="27"/>
    </row>
    <row r="16" spans="2:25">
      <c r="B16" s="14"/>
      <c r="C16" s="38"/>
      <c r="D16" s="38"/>
      <c r="E16" s="37" t="str">
        <f>IFERROR(#REF!/(1-#REF!),"")</f>
        <v/>
      </c>
      <c r="F16" s="12"/>
      <c r="G16" s="36"/>
      <c r="H16" s="36"/>
      <c r="I16" s="37" t="str">
        <f>IFERROR(#REF!/(1-#REF!),"")</f>
        <v/>
      </c>
      <c r="J16" s="12"/>
      <c r="K16" s="36"/>
      <c r="L16" s="36"/>
      <c r="M16" s="13" t="str">
        <f>IFERROR(#REF!/(1-#REF!),"")</f>
        <v/>
      </c>
      <c r="N16" s="12" t="s">
        <v>111</v>
      </c>
      <c r="O16" s="36" t="s">
        <v>62</v>
      </c>
      <c r="P16" s="26">
        <v>1</v>
      </c>
      <c r="Q16" s="27">
        <f>(VLOOKUP(O16,'Matriz de Carga'!$B$3:$C$51,2,0))*P16</f>
        <v>32683</v>
      </c>
      <c r="R16" s="12"/>
      <c r="S16" s="36"/>
      <c r="T16" s="36"/>
      <c r="U16" s="13" t="str">
        <f>IFERROR(#REF!/(1-#REF!),"")</f>
        <v/>
      </c>
      <c r="V16" s="12"/>
      <c r="W16" s="36"/>
      <c r="X16" s="36"/>
      <c r="Y16" s="13" t="str">
        <f>IFERROR(#REF!/(1-#REF!),"")</f>
        <v/>
      </c>
    </row>
    <row r="17" spans="2:25">
      <c r="B17" s="15" t="s">
        <v>115</v>
      </c>
      <c r="C17" s="39"/>
      <c r="D17" s="39"/>
      <c r="E17" s="41">
        <f>SUM(E6:E16)</f>
        <v>154149</v>
      </c>
      <c r="F17" s="15" t="s">
        <v>115</v>
      </c>
      <c r="G17" s="39"/>
      <c r="H17" s="39"/>
      <c r="I17" s="41">
        <f>SUM(I6:I16)</f>
        <v>347289</v>
      </c>
      <c r="J17" s="15" t="s">
        <v>115</v>
      </c>
      <c r="K17" s="39"/>
      <c r="L17" s="39"/>
      <c r="M17" s="16">
        <f>SUM(M6:M16)</f>
        <v>148174</v>
      </c>
      <c r="N17" s="15" t="s">
        <v>115</v>
      </c>
      <c r="O17" s="39"/>
      <c r="P17" s="39"/>
      <c r="Q17" s="16">
        <f>SUM(Q6:Q16)</f>
        <v>642922</v>
      </c>
      <c r="R17" s="15" t="s">
        <v>115</v>
      </c>
      <c r="S17" s="39"/>
      <c r="T17" s="39"/>
      <c r="U17" s="16">
        <f>SUM(U6:U16)</f>
        <v>148174</v>
      </c>
      <c r="V17" s="15" t="s">
        <v>115</v>
      </c>
      <c r="W17" s="39"/>
      <c r="X17" s="39"/>
      <c r="Y17" s="16">
        <f>SUM(Y6:Y16)</f>
        <v>347289</v>
      </c>
    </row>
    <row r="18" spans="2:25" ht="15.75" thickBot="1">
      <c r="B18" s="17" t="s">
        <v>116</v>
      </c>
      <c r="C18" s="18"/>
      <c r="D18" s="18"/>
      <c r="E18" s="19">
        <f>'Matriz de Carga'!G12</f>
        <v>30000</v>
      </c>
      <c r="F18" s="17" t="s">
        <v>116</v>
      </c>
      <c r="G18" s="20"/>
      <c r="H18" s="20"/>
      <c r="I18" s="19">
        <f>'Matriz de Carga'!G12</f>
        <v>30000</v>
      </c>
      <c r="J18" s="17" t="s">
        <v>116</v>
      </c>
      <c r="K18" s="20"/>
      <c r="L18" s="20"/>
      <c r="M18" s="21">
        <f>'Matriz de Carga'!G12</f>
        <v>30000</v>
      </c>
      <c r="N18" s="17" t="s">
        <v>116</v>
      </c>
      <c r="O18" s="20"/>
      <c r="P18" s="20"/>
      <c r="Q18" s="21">
        <f>'Matriz de Carga'!G12</f>
        <v>30000</v>
      </c>
      <c r="R18" s="17" t="s">
        <v>116</v>
      </c>
      <c r="S18" s="20"/>
      <c r="T18" s="20"/>
      <c r="U18" s="21">
        <f>'Matriz de Carga'!G12</f>
        <v>30000</v>
      </c>
      <c r="V18" s="17" t="s">
        <v>116</v>
      </c>
      <c r="W18" s="20"/>
      <c r="X18" s="20"/>
      <c r="Y18" s="21">
        <f>'Matriz de Carga'!G12</f>
        <v>30000</v>
      </c>
    </row>
    <row r="19" spans="2:25" ht="15.75" thickBot="1">
      <c r="B19" s="22" t="s">
        <v>117</v>
      </c>
      <c r="C19" s="23"/>
      <c r="D19" s="23"/>
      <c r="E19" s="24">
        <f>E17+E5+E18</f>
        <v>332469</v>
      </c>
      <c r="F19" s="22" t="s">
        <v>117</v>
      </c>
      <c r="G19" s="23"/>
      <c r="H19" s="23"/>
      <c r="I19" s="24">
        <f>I17+I5+I18</f>
        <v>618309</v>
      </c>
      <c r="J19" s="22" t="s">
        <v>117</v>
      </c>
      <c r="K19" s="23"/>
      <c r="L19" s="23"/>
      <c r="M19" s="25">
        <f>M17+M5+M18</f>
        <v>326494</v>
      </c>
      <c r="N19" s="22" t="s">
        <v>117</v>
      </c>
      <c r="O19" s="23"/>
      <c r="P19" s="23"/>
      <c r="Q19" s="25">
        <f>Q17+Q5+Q18</f>
        <v>960292</v>
      </c>
      <c r="R19" s="22" t="s">
        <v>117</v>
      </c>
      <c r="S19" s="23"/>
      <c r="T19" s="23"/>
      <c r="U19" s="25">
        <f>U17+U5+U18</f>
        <v>326494</v>
      </c>
      <c r="V19" s="22" t="s">
        <v>117</v>
      </c>
      <c r="W19" s="23"/>
      <c r="X19" s="23"/>
      <c r="Y19" s="25">
        <f>Y17+Y5+Y18</f>
        <v>618309</v>
      </c>
    </row>
    <row r="20" spans="2:25" ht="15.75" thickBot="1">
      <c r="B20" s="22" t="s">
        <v>118</v>
      </c>
      <c r="C20" s="23"/>
      <c r="D20" s="23"/>
      <c r="E20" s="24">
        <f>E19*1.19</f>
        <v>395638.11</v>
      </c>
      <c r="F20" s="22" t="s">
        <v>118</v>
      </c>
      <c r="G20" s="23"/>
      <c r="H20" s="23"/>
      <c r="I20" s="24">
        <f>I19*1.19</f>
        <v>735787.71</v>
      </c>
      <c r="J20" s="22" t="s">
        <v>118</v>
      </c>
      <c r="K20" s="23"/>
      <c r="L20" s="23"/>
      <c r="M20" s="25">
        <f>M19*1.19</f>
        <v>388527.86</v>
      </c>
      <c r="N20" s="22" t="s">
        <v>118</v>
      </c>
      <c r="O20" s="23"/>
      <c r="P20" s="23"/>
      <c r="Q20" s="25">
        <f>Q19*1.19</f>
        <v>1142747.48</v>
      </c>
      <c r="R20" s="22" t="s">
        <v>118</v>
      </c>
      <c r="S20" s="23"/>
      <c r="T20" s="23"/>
      <c r="U20" s="25">
        <f>U19*1.19</f>
        <v>388527.86</v>
      </c>
      <c r="V20" s="22" t="s">
        <v>118</v>
      </c>
      <c r="W20" s="23"/>
      <c r="X20" s="23"/>
      <c r="Y20" s="25">
        <f>Y19*1.19</f>
        <v>735787.71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3E9C-BF9A-4991-9D4F-D2B17E0BA479}">
  <dimension ref="B1:Y20"/>
  <sheetViews>
    <sheetView topLeftCell="B1" zoomScale="80" zoomScaleNormal="80" workbookViewId="0">
      <selection activeCell="V14" sqref="V14"/>
    </sheetView>
  </sheetViews>
  <sheetFormatPr baseColWidth="10" defaultColWidth="11.42578125" defaultRowHeight="15"/>
  <cols>
    <col min="1" max="1" width="2" style="1" customWidth="1"/>
    <col min="2" max="2" width="23.85546875" style="1" bestFit="1" customWidth="1"/>
    <col min="3" max="3" width="14.28515625" style="1" bestFit="1" customWidth="1"/>
    <col min="4" max="4" width="6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6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6" style="1" bestFit="1" customWidth="1"/>
    <col min="13" max="13" width="12.7109375" style="1" customWidth="1"/>
    <col min="14" max="14" width="26.7109375" style="1" bestFit="1" customWidth="1"/>
    <col min="15" max="15" width="14.28515625" style="1" bestFit="1" customWidth="1"/>
    <col min="16" max="16" width="6" style="1" bestFit="1" customWidth="1"/>
    <col min="17" max="17" width="11.42578125" style="1"/>
    <col min="18" max="18" width="23.85546875" style="1" bestFit="1" customWidth="1"/>
    <col min="19" max="19" width="14.28515625" style="1" bestFit="1" customWidth="1"/>
    <col min="20" max="21" width="11.42578125" style="1"/>
    <col min="22" max="22" width="23.8554687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131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1.6</v>
      </c>
      <c r="E5" s="9">
        <f>D5*'Matriz de Carga'!G4</f>
        <v>148320</v>
      </c>
      <c r="F5" s="6" t="s">
        <v>104</v>
      </c>
      <c r="G5" s="10"/>
      <c r="H5" s="8">
        <v>1.9</v>
      </c>
      <c r="I5" s="9">
        <f>H5*'Matriz de Carga'!G4</f>
        <v>176130</v>
      </c>
      <c r="J5" s="6" t="s">
        <v>104</v>
      </c>
      <c r="K5" s="10"/>
      <c r="L5" s="8">
        <v>1.6</v>
      </c>
      <c r="M5" s="11">
        <f>L5*'Matriz de Carga'!G4</f>
        <v>148320</v>
      </c>
      <c r="N5" s="6" t="s">
        <v>104</v>
      </c>
      <c r="O5" s="10"/>
      <c r="P5" s="8">
        <v>1.9</v>
      </c>
      <c r="Q5" s="11">
        <f>P5*'Matriz de Carga'!G4</f>
        <v>176130</v>
      </c>
      <c r="R5" s="6" t="s">
        <v>104</v>
      </c>
      <c r="S5" s="10"/>
      <c r="T5" s="8">
        <v>1.6</v>
      </c>
      <c r="U5" s="11">
        <f>T5*'Matriz de Carga'!G4</f>
        <v>148320</v>
      </c>
      <c r="V5" s="6" t="s">
        <v>104</v>
      </c>
      <c r="W5" s="10"/>
      <c r="X5" s="8">
        <v>2.4</v>
      </c>
      <c r="Y5" s="11">
        <f>X5*'Matriz de Carga'!G4</f>
        <v>222480</v>
      </c>
    </row>
    <row r="6" spans="2:25">
      <c r="B6" s="12"/>
      <c r="C6" s="36"/>
      <c r="D6" s="26"/>
      <c r="E6" s="37"/>
      <c r="F6" s="12"/>
      <c r="G6" s="36"/>
      <c r="H6" s="26"/>
      <c r="I6" s="37"/>
      <c r="J6" s="12"/>
      <c r="K6" s="36"/>
      <c r="L6" s="26"/>
      <c r="M6" s="13"/>
      <c r="N6" s="12"/>
      <c r="O6" s="36"/>
      <c r="P6" s="26"/>
      <c r="Q6" s="13"/>
      <c r="R6" s="12"/>
      <c r="S6" s="36"/>
      <c r="T6" s="26"/>
      <c r="U6" s="13"/>
      <c r="V6" s="12"/>
      <c r="W6" s="36"/>
      <c r="X6" s="26"/>
      <c r="Y6" s="13"/>
    </row>
    <row r="7" spans="2:25">
      <c r="B7" s="12" t="s">
        <v>108</v>
      </c>
      <c r="C7" s="36" t="s">
        <v>67</v>
      </c>
      <c r="D7" s="26">
        <v>1</v>
      </c>
      <c r="E7" s="27">
        <f>(VLOOKUP(C7,'Matriz de Carga'!$B$3:$C$51,2,0))*D7</f>
        <v>63227</v>
      </c>
      <c r="F7" s="12" t="s">
        <v>108</v>
      </c>
      <c r="G7" s="36" t="s">
        <v>67</v>
      </c>
      <c r="H7" s="26">
        <v>1</v>
      </c>
      <c r="I7" s="27">
        <f>(VLOOKUP(G7,'Matriz de Carga'!$B$3:$C$51,2,0))*H7</f>
        <v>63227</v>
      </c>
      <c r="J7" s="12" t="s">
        <v>108</v>
      </c>
      <c r="K7" s="36" t="s">
        <v>67</v>
      </c>
      <c r="L7" s="26">
        <v>1</v>
      </c>
      <c r="M7" s="27">
        <f>(VLOOKUP(K7,'Matriz de Carga'!$B$3:$C$51,2,0))*L7</f>
        <v>63227</v>
      </c>
      <c r="N7" s="12" t="s">
        <v>108</v>
      </c>
      <c r="O7" s="36" t="s">
        <v>67</v>
      </c>
      <c r="P7" s="26">
        <v>1</v>
      </c>
      <c r="Q7" s="27">
        <f>(VLOOKUP(O7,'Matriz de Carga'!$B$3:$C$51,2,0))*P7</f>
        <v>63227</v>
      </c>
      <c r="R7" s="12" t="s">
        <v>108</v>
      </c>
      <c r="S7" s="36" t="s">
        <v>67</v>
      </c>
      <c r="T7" s="26">
        <v>1</v>
      </c>
      <c r="U7" s="27">
        <f>(VLOOKUP(S7,'Matriz de Carga'!$B$3:$C$51,2,0))*T7</f>
        <v>63227</v>
      </c>
      <c r="V7" s="12" t="s">
        <v>108</v>
      </c>
      <c r="W7" s="36" t="s">
        <v>67</v>
      </c>
      <c r="X7" s="26">
        <v>1</v>
      </c>
      <c r="Y7" s="27">
        <f>(VLOOKUP(W7,'Matriz de Carga'!$B$3:$C$51,2,0))*X7</f>
        <v>63227</v>
      </c>
    </row>
    <row r="8" spans="2:25">
      <c r="B8" s="12"/>
      <c r="C8" s="36"/>
      <c r="D8" s="26"/>
      <c r="E8" s="27"/>
      <c r="F8" s="12" t="s">
        <v>111</v>
      </c>
      <c r="G8" s="36" t="s">
        <v>62</v>
      </c>
      <c r="H8" s="26">
        <v>1</v>
      </c>
      <c r="I8" s="27">
        <f>(VLOOKUP(G8,'Matriz de Carga'!$B$3:$C$51,2,0))*H8</f>
        <v>32683</v>
      </c>
      <c r="J8" s="12"/>
      <c r="K8" s="36"/>
      <c r="L8" s="26"/>
      <c r="M8" s="27"/>
      <c r="N8" s="12" t="s">
        <v>111</v>
      </c>
      <c r="O8" s="36" t="s">
        <v>62</v>
      </c>
      <c r="P8" s="26">
        <v>1</v>
      </c>
      <c r="Q8" s="27">
        <f>(VLOOKUP(O8,'Matriz de Carga'!$B$3:$C$51,2,0))*P8</f>
        <v>32683</v>
      </c>
      <c r="R8" s="12"/>
      <c r="S8" s="36"/>
      <c r="T8" s="26"/>
      <c r="U8" s="27"/>
      <c r="V8" s="12" t="s">
        <v>111</v>
      </c>
      <c r="W8" s="36" t="s">
        <v>62</v>
      </c>
      <c r="X8" s="26">
        <v>1</v>
      </c>
      <c r="Y8" s="27">
        <f>(VLOOKUP(W8,'Matriz de Carga'!$B$3:$C$51,2,0))*X8</f>
        <v>32683</v>
      </c>
    </row>
    <row r="9" spans="2:25">
      <c r="B9" s="12"/>
      <c r="C9" s="36"/>
      <c r="D9" s="26"/>
      <c r="E9" s="27"/>
      <c r="F9" s="12"/>
      <c r="G9" s="36"/>
      <c r="H9" s="26"/>
      <c r="I9" s="27"/>
      <c r="J9" s="12"/>
      <c r="K9" s="36"/>
      <c r="L9" s="26"/>
      <c r="M9" s="27"/>
      <c r="N9" s="12"/>
      <c r="O9" s="36"/>
      <c r="P9" s="26"/>
      <c r="Q9" s="27"/>
      <c r="R9" s="12"/>
      <c r="S9" s="36"/>
      <c r="T9" s="26"/>
      <c r="U9" s="27"/>
      <c r="V9" s="12" t="s">
        <v>68</v>
      </c>
      <c r="W9" s="36" t="s">
        <v>69</v>
      </c>
      <c r="X9" s="26">
        <v>0.84</v>
      </c>
      <c r="Y9" s="27">
        <f>(VLOOKUP(W9,'Matriz de Carga'!$B$3:$C$51,2,0))*X9</f>
        <v>178890.6</v>
      </c>
    </row>
    <row r="10" spans="2:25">
      <c r="B10" s="12"/>
      <c r="C10" s="36"/>
      <c r="D10" s="26"/>
      <c r="E10" s="27"/>
      <c r="F10" s="12"/>
      <c r="G10" s="42"/>
      <c r="H10" s="26"/>
      <c r="I10" s="27"/>
      <c r="J10" s="12"/>
      <c r="K10" s="36"/>
      <c r="L10" s="26"/>
      <c r="M10" s="27"/>
      <c r="N10" s="12"/>
      <c r="O10" s="42"/>
      <c r="P10" s="26"/>
      <c r="Q10" s="27"/>
      <c r="R10" s="12"/>
      <c r="S10" s="36"/>
      <c r="T10" s="26"/>
      <c r="U10" s="27"/>
      <c r="V10" s="45" t="s">
        <v>132</v>
      </c>
      <c r="W10" s="36" t="s">
        <v>138</v>
      </c>
      <c r="X10" s="26">
        <v>5</v>
      </c>
      <c r="Y10" s="27">
        <f>(VLOOKUP(W10,'Matriz de Carga'!$B$3:$C$51,2,0))*X10</f>
        <v>76615</v>
      </c>
    </row>
    <row r="11" spans="2:25">
      <c r="B11" s="12"/>
      <c r="C11" s="36"/>
      <c r="D11" s="26"/>
      <c r="E11" s="27"/>
      <c r="F11" s="12"/>
      <c r="G11" s="36"/>
      <c r="H11" s="26"/>
      <c r="I11" s="27"/>
      <c r="J11" s="12"/>
      <c r="K11" s="36"/>
      <c r="L11" s="26"/>
      <c r="M11" s="27"/>
      <c r="N11" s="12"/>
      <c r="O11" s="36"/>
      <c r="P11" s="26"/>
      <c r="Q11" s="27"/>
      <c r="R11" s="12"/>
      <c r="S11" s="36"/>
      <c r="T11" s="26"/>
      <c r="U11" s="27"/>
      <c r="V11" s="12"/>
      <c r="W11" s="36"/>
      <c r="X11" s="26"/>
      <c r="Y11" s="27"/>
    </row>
    <row r="12" spans="2:25">
      <c r="B12" s="14"/>
      <c r="C12" s="38"/>
      <c r="D12" s="38"/>
      <c r="E12" s="37"/>
      <c r="F12" s="12"/>
      <c r="G12" s="36"/>
      <c r="H12" s="26"/>
      <c r="I12" s="27"/>
      <c r="J12" s="12"/>
      <c r="K12" s="36"/>
      <c r="L12" s="26"/>
      <c r="M12" s="27"/>
      <c r="N12" s="12"/>
      <c r="O12" s="36"/>
      <c r="P12" s="26"/>
      <c r="Q12" s="27"/>
      <c r="R12" s="12"/>
      <c r="S12" s="36"/>
      <c r="T12" s="26"/>
      <c r="U12" s="27"/>
      <c r="V12" s="12"/>
      <c r="W12" s="36"/>
      <c r="X12" s="26"/>
      <c r="Y12" s="27"/>
    </row>
    <row r="13" spans="2:25">
      <c r="B13" s="14"/>
      <c r="C13" s="38"/>
      <c r="D13" s="38"/>
      <c r="E13" s="37"/>
      <c r="F13" s="12"/>
      <c r="G13" s="36"/>
      <c r="H13" s="26"/>
      <c r="I13" s="27"/>
      <c r="J13" s="12"/>
      <c r="K13" s="36"/>
      <c r="L13" s="40"/>
      <c r="M13" s="27"/>
      <c r="N13" s="12"/>
      <c r="O13" s="36"/>
      <c r="P13" s="26"/>
      <c r="Q13" s="27"/>
      <c r="R13" s="12"/>
      <c r="S13" s="36"/>
      <c r="T13" s="40"/>
      <c r="U13" s="27"/>
      <c r="V13" s="12"/>
      <c r="W13" s="36"/>
      <c r="X13" s="26"/>
      <c r="Y13" s="27"/>
    </row>
    <row r="14" spans="2:25">
      <c r="B14" s="14"/>
      <c r="C14" s="38"/>
      <c r="D14" s="38"/>
      <c r="E14" s="37"/>
      <c r="F14" s="12"/>
      <c r="G14" s="36"/>
      <c r="H14" s="36"/>
      <c r="I14" s="37"/>
      <c r="J14" s="12"/>
      <c r="K14" s="36"/>
      <c r="L14" s="40"/>
      <c r="M14" s="27"/>
      <c r="N14" s="12"/>
      <c r="O14" s="36"/>
      <c r="P14" s="26"/>
      <c r="Q14" s="27"/>
      <c r="R14" s="12"/>
      <c r="S14" s="36"/>
      <c r="T14" s="40"/>
      <c r="U14" s="27"/>
      <c r="V14" s="12"/>
      <c r="W14" s="36"/>
      <c r="X14" s="40"/>
      <c r="Y14" s="27"/>
    </row>
    <row r="15" spans="2:25">
      <c r="B15" s="14"/>
      <c r="C15" s="38"/>
      <c r="D15" s="38"/>
      <c r="E15" s="37"/>
      <c r="F15" s="12"/>
      <c r="G15" s="36"/>
      <c r="H15" s="36"/>
      <c r="I15" s="37"/>
      <c r="J15" s="12"/>
      <c r="K15" s="36"/>
      <c r="L15" s="40"/>
      <c r="M15" s="27"/>
      <c r="N15" s="12"/>
      <c r="O15" s="36"/>
      <c r="P15" s="26"/>
      <c r="Q15" s="27"/>
      <c r="R15" s="12"/>
      <c r="S15" s="36"/>
      <c r="T15" s="40"/>
      <c r="U15" s="27"/>
      <c r="V15" s="12"/>
      <c r="W15" s="36"/>
      <c r="X15" s="40"/>
      <c r="Y15" s="27"/>
    </row>
    <row r="16" spans="2:25">
      <c r="B16" s="14"/>
      <c r="C16" s="38"/>
      <c r="D16" s="38"/>
      <c r="E16" s="37" t="str">
        <f>IFERROR(#REF!/(1-#REF!),"")</f>
        <v/>
      </c>
      <c r="F16" s="12"/>
      <c r="G16" s="36"/>
      <c r="H16" s="36"/>
      <c r="I16" s="37" t="str">
        <f>IFERROR(#REF!/(1-#REF!),"")</f>
        <v/>
      </c>
      <c r="J16" s="12"/>
      <c r="K16" s="36"/>
      <c r="L16" s="36"/>
      <c r="M16" s="13" t="str">
        <f>IFERROR(#REF!/(1-#REF!),"")</f>
        <v/>
      </c>
      <c r="N16" s="12"/>
      <c r="O16" s="36"/>
      <c r="P16" s="26"/>
      <c r="Q16" s="27"/>
      <c r="R16" s="12"/>
      <c r="S16" s="36"/>
      <c r="T16" s="36"/>
      <c r="U16" s="13"/>
      <c r="V16" s="12"/>
      <c r="W16" s="36"/>
      <c r="X16" s="36"/>
      <c r="Y16" s="13"/>
    </row>
    <row r="17" spans="2:25">
      <c r="B17" s="15" t="s">
        <v>115</v>
      </c>
      <c r="C17" s="39"/>
      <c r="D17" s="39"/>
      <c r="E17" s="41">
        <f>SUM(E6:E16)</f>
        <v>63227</v>
      </c>
      <c r="F17" s="15" t="s">
        <v>115</v>
      </c>
      <c r="G17" s="39"/>
      <c r="H17" s="39"/>
      <c r="I17" s="41">
        <f>SUM(I6:I16)</f>
        <v>95910</v>
      </c>
      <c r="J17" s="15" t="s">
        <v>115</v>
      </c>
      <c r="K17" s="39"/>
      <c r="L17" s="39"/>
      <c r="M17" s="16">
        <f>SUM(M6:M16)</f>
        <v>63227</v>
      </c>
      <c r="N17" s="15" t="s">
        <v>115</v>
      </c>
      <c r="O17" s="39"/>
      <c r="P17" s="39"/>
      <c r="Q17" s="16">
        <f>SUM(Q6:Q16)</f>
        <v>95910</v>
      </c>
      <c r="R17" s="15" t="s">
        <v>115</v>
      </c>
      <c r="S17" s="39"/>
      <c r="T17" s="39"/>
      <c r="U17" s="16">
        <f>SUM(U6:U16)</f>
        <v>63227</v>
      </c>
      <c r="V17" s="15" t="s">
        <v>115</v>
      </c>
      <c r="W17" s="39"/>
      <c r="X17" s="39"/>
      <c r="Y17" s="16">
        <f>SUM(Y6:Y16)</f>
        <v>351415.6</v>
      </c>
    </row>
    <row r="18" spans="2:25" ht="15.75" thickBot="1">
      <c r="B18" s="17" t="s">
        <v>116</v>
      </c>
      <c r="C18" s="18"/>
      <c r="D18" s="18"/>
      <c r="E18" s="19">
        <f>'Matriz de Carga'!G12</f>
        <v>30000</v>
      </c>
      <c r="F18" s="17" t="s">
        <v>116</v>
      </c>
      <c r="G18" s="20"/>
      <c r="H18" s="20"/>
      <c r="I18" s="19">
        <f>'Matriz de Carga'!G12</f>
        <v>30000</v>
      </c>
      <c r="J18" s="17" t="s">
        <v>116</v>
      </c>
      <c r="K18" s="20"/>
      <c r="L18" s="20"/>
      <c r="M18" s="21">
        <f>'Matriz de Carga'!G12</f>
        <v>30000</v>
      </c>
      <c r="N18" s="17" t="s">
        <v>116</v>
      </c>
      <c r="O18" s="20"/>
      <c r="P18" s="20"/>
      <c r="Q18" s="21">
        <f>'Matriz de Carga'!G12</f>
        <v>30000</v>
      </c>
      <c r="R18" s="17" t="s">
        <v>116</v>
      </c>
      <c r="S18" s="20"/>
      <c r="T18" s="20"/>
      <c r="U18" s="21">
        <f>'Matriz de Carga'!G12</f>
        <v>30000</v>
      </c>
      <c r="V18" s="17" t="s">
        <v>116</v>
      </c>
      <c r="W18" s="20"/>
      <c r="X18" s="20"/>
      <c r="Y18" s="21">
        <f>'Matriz de Carga'!G12</f>
        <v>30000</v>
      </c>
    </row>
    <row r="19" spans="2:25" ht="15.75" thickBot="1">
      <c r="B19" s="22" t="s">
        <v>117</v>
      </c>
      <c r="C19" s="23"/>
      <c r="D19" s="23"/>
      <c r="E19" s="24">
        <f>E17+E5+E18</f>
        <v>241547</v>
      </c>
      <c r="F19" s="22" t="s">
        <v>117</v>
      </c>
      <c r="G19" s="23"/>
      <c r="H19" s="23"/>
      <c r="I19" s="24">
        <f>I17+I5+I18</f>
        <v>302040</v>
      </c>
      <c r="J19" s="22" t="s">
        <v>117</v>
      </c>
      <c r="K19" s="23"/>
      <c r="L19" s="23"/>
      <c r="M19" s="25">
        <f>M17+M5+M18</f>
        <v>241547</v>
      </c>
      <c r="N19" s="22" t="s">
        <v>117</v>
      </c>
      <c r="O19" s="23"/>
      <c r="P19" s="23"/>
      <c r="Q19" s="25">
        <f>Q17+Q5+Q18</f>
        <v>302040</v>
      </c>
      <c r="R19" s="22" t="s">
        <v>117</v>
      </c>
      <c r="S19" s="23"/>
      <c r="T19" s="23"/>
      <c r="U19" s="25">
        <f>U17+U5+U18</f>
        <v>241547</v>
      </c>
      <c r="V19" s="22" t="s">
        <v>117</v>
      </c>
      <c r="W19" s="23"/>
      <c r="X19" s="23"/>
      <c r="Y19" s="25">
        <f>Y17+Y5+Y18</f>
        <v>603895.6</v>
      </c>
    </row>
    <row r="20" spans="2:25" ht="15.75" thickBot="1">
      <c r="B20" s="22" t="s">
        <v>118</v>
      </c>
      <c r="C20" s="23"/>
      <c r="D20" s="23"/>
      <c r="E20" s="24">
        <f>E19*1.19</f>
        <v>287440.93</v>
      </c>
      <c r="F20" s="22" t="s">
        <v>118</v>
      </c>
      <c r="G20" s="23"/>
      <c r="H20" s="23"/>
      <c r="I20" s="24">
        <f>I19*1.19</f>
        <v>359427.6</v>
      </c>
      <c r="J20" s="22" t="s">
        <v>118</v>
      </c>
      <c r="K20" s="23"/>
      <c r="L20" s="23"/>
      <c r="M20" s="25">
        <f>M19*1.19</f>
        <v>287440.93</v>
      </c>
      <c r="N20" s="22" t="s">
        <v>118</v>
      </c>
      <c r="O20" s="23"/>
      <c r="P20" s="23"/>
      <c r="Q20" s="25">
        <f>Q19*1.19</f>
        <v>359427.6</v>
      </c>
      <c r="R20" s="22" t="s">
        <v>118</v>
      </c>
      <c r="S20" s="23"/>
      <c r="T20" s="23"/>
      <c r="U20" s="25">
        <f>U19*1.19</f>
        <v>287440.93</v>
      </c>
      <c r="V20" s="22" t="s">
        <v>118</v>
      </c>
      <c r="W20" s="23"/>
      <c r="X20" s="23"/>
      <c r="Y20" s="25">
        <f>Y19*1.19</f>
        <v>718635.76399999997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F228-EDF7-45BC-85D1-A31FA60F4CB6}">
  <dimension ref="B1:Y20"/>
  <sheetViews>
    <sheetView zoomScaleNormal="100" workbookViewId="0">
      <selection activeCell="B1" sqref="B1:Y1"/>
    </sheetView>
  </sheetViews>
  <sheetFormatPr baseColWidth="10" defaultColWidth="11.42578125" defaultRowHeight="15"/>
  <cols>
    <col min="1" max="1" width="2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1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1.71093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1.7109375" style="1" bestFit="1" customWidth="1"/>
    <col min="15" max="15" width="14.28515625" style="1" bestFit="1" customWidth="1"/>
    <col min="16" max="16" width="7.140625" style="1" customWidth="1"/>
    <col min="17" max="17" width="13.42578125" style="1" customWidth="1"/>
    <col min="18" max="18" width="21.7109375" style="1" bestFit="1" customWidth="1"/>
    <col min="19" max="19" width="14.28515625" style="1" bestFit="1" customWidth="1"/>
    <col min="20" max="21" width="11.42578125" style="1"/>
    <col min="22" max="22" width="21.710937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133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1.5</v>
      </c>
      <c r="E5" s="9">
        <f>D5*'Matriz de Carga'!G4</f>
        <v>139050</v>
      </c>
      <c r="F5" s="6" t="s">
        <v>104</v>
      </c>
      <c r="G5" s="10"/>
      <c r="H5" s="8">
        <v>2.4</v>
      </c>
      <c r="I5" s="9">
        <f>H5*'Matriz de Carga'!G4</f>
        <v>222480</v>
      </c>
      <c r="J5" s="6" t="s">
        <v>104</v>
      </c>
      <c r="K5" s="10"/>
      <c r="L5" s="8">
        <v>2</v>
      </c>
      <c r="M5" s="11">
        <f>L5*'Matriz de Carga'!G4</f>
        <v>185400</v>
      </c>
      <c r="N5" s="6" t="s">
        <v>104</v>
      </c>
      <c r="O5" s="10"/>
      <c r="P5" s="8">
        <v>2.5</v>
      </c>
      <c r="Q5" s="11">
        <f>P5*'Matriz de Carga'!G4</f>
        <v>231750</v>
      </c>
      <c r="R5" s="6" t="s">
        <v>104</v>
      </c>
      <c r="S5" s="10"/>
      <c r="T5" s="8">
        <v>1.5</v>
      </c>
      <c r="U5" s="11">
        <f>T5*'Matriz de Carga'!G4</f>
        <v>139050</v>
      </c>
      <c r="V5" s="6" t="s">
        <v>104</v>
      </c>
      <c r="W5" s="10"/>
      <c r="X5" s="8">
        <v>2.9</v>
      </c>
      <c r="Y5" s="11">
        <f>X5*'Matriz de Carga'!G4</f>
        <v>268830</v>
      </c>
    </row>
    <row r="6" spans="2:25">
      <c r="B6" s="12" t="s">
        <v>105</v>
      </c>
      <c r="C6" s="36" t="s">
        <v>120</v>
      </c>
      <c r="D6" s="26">
        <v>5.7</v>
      </c>
      <c r="E6" s="37">
        <f>D6*'Matriz de Carga'!G10</f>
        <v>97954.5</v>
      </c>
      <c r="F6" s="12" t="s">
        <v>105</v>
      </c>
      <c r="G6" s="36" t="s">
        <v>120</v>
      </c>
      <c r="H6" s="26">
        <v>5.7</v>
      </c>
      <c r="I6" s="37">
        <f>H6*'Matriz de Carga'!G10</f>
        <v>97954.5</v>
      </c>
      <c r="J6" s="12" t="s">
        <v>105</v>
      </c>
      <c r="K6" s="36" t="s">
        <v>120</v>
      </c>
      <c r="L6" s="26">
        <v>5.7</v>
      </c>
      <c r="M6" s="13">
        <f>L6*'Matriz de Carga'!G10</f>
        <v>97954.5</v>
      </c>
      <c r="N6" s="12" t="s">
        <v>105</v>
      </c>
      <c r="O6" s="36" t="s">
        <v>120</v>
      </c>
      <c r="P6" s="26">
        <v>5.7</v>
      </c>
      <c r="Q6" s="13">
        <f>P6*'Matriz de Carga'!G10</f>
        <v>97954.5</v>
      </c>
      <c r="R6" s="12" t="s">
        <v>105</v>
      </c>
      <c r="S6" s="36" t="s">
        <v>120</v>
      </c>
      <c r="T6" s="26">
        <v>5.7</v>
      </c>
      <c r="U6" s="13">
        <f>T6*'Matriz de Carga'!G10</f>
        <v>97954.5</v>
      </c>
      <c r="V6" s="12" t="s">
        <v>105</v>
      </c>
      <c r="W6" s="36" t="s">
        <v>120</v>
      </c>
      <c r="X6" s="26">
        <v>5.7</v>
      </c>
      <c r="Y6" s="13">
        <f>X6*'Matriz de Carga'!G10</f>
        <v>97954.5</v>
      </c>
    </row>
    <row r="7" spans="2:25">
      <c r="B7" s="12" t="s">
        <v>107</v>
      </c>
      <c r="C7" s="36" t="s">
        <v>32</v>
      </c>
      <c r="D7" s="26">
        <v>1</v>
      </c>
      <c r="E7" s="27">
        <f>(VLOOKUP(C7,'Matriz de Carga'!$B$3:$C$51,2,0))*D7</f>
        <v>18107</v>
      </c>
      <c r="F7" s="12" t="s">
        <v>107</v>
      </c>
      <c r="G7" s="36" t="s">
        <v>32</v>
      </c>
      <c r="H7" s="26">
        <v>1</v>
      </c>
      <c r="I7" s="27">
        <f>(VLOOKUP(G7,'Matriz de Carga'!$B$3:$C$51,2,0))*H7</f>
        <v>18107</v>
      </c>
      <c r="J7" s="12" t="s">
        <v>107</v>
      </c>
      <c r="K7" s="36" t="s">
        <v>32</v>
      </c>
      <c r="L7" s="26">
        <v>1</v>
      </c>
      <c r="M7" s="27">
        <f>(VLOOKUP(K7,'Matriz de Carga'!$B$3:$C$51,2,0))*L7</f>
        <v>18107</v>
      </c>
      <c r="N7" s="12" t="s">
        <v>107</v>
      </c>
      <c r="O7" s="36" t="s">
        <v>32</v>
      </c>
      <c r="P7" s="26">
        <v>1</v>
      </c>
      <c r="Q7" s="27">
        <f>(VLOOKUP(O7,'Matriz de Carga'!$B$3:$C$51,2,0))*P7</f>
        <v>18107</v>
      </c>
      <c r="R7" s="12" t="s">
        <v>107</v>
      </c>
      <c r="S7" s="36" t="s">
        <v>32</v>
      </c>
      <c r="T7" s="26">
        <v>1</v>
      </c>
      <c r="U7" s="27">
        <f>(VLOOKUP(S7,'Matriz de Carga'!$B$3:$C$51,2,0))*T7</f>
        <v>18107</v>
      </c>
      <c r="V7" s="12" t="s">
        <v>107</v>
      </c>
      <c r="W7" s="36" t="s">
        <v>32</v>
      </c>
      <c r="X7" s="26">
        <v>1</v>
      </c>
      <c r="Y7" s="27">
        <f>(VLOOKUP(W7,'Matriz de Carga'!$B$3:$C$51,2,0))*X7</f>
        <v>18107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36" t="s">
        <v>36</v>
      </c>
      <c r="H8" s="26">
        <v>1</v>
      </c>
      <c r="I8" s="27">
        <f>(VLOOKUP(G8,'Matriz de Carga'!$B$3:$C$51,2,0))*H8</f>
        <v>37841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36" t="s">
        <v>36</v>
      </c>
      <c r="P8" s="26">
        <v>1</v>
      </c>
      <c r="Q8" s="27">
        <f>(VLOOKUP(O8,'Matriz de Carga'!$B$3:$C$51,2,0))*P8</f>
        <v>37841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36" t="s">
        <v>36</v>
      </c>
      <c r="X8" s="26">
        <v>1</v>
      </c>
      <c r="Y8" s="27">
        <f>(VLOOKUP(W8,'Matriz de Carga'!$B$3:$C$51,2,0))*X8</f>
        <v>37841</v>
      </c>
    </row>
    <row r="9" spans="2:25">
      <c r="B9" s="12" t="s">
        <v>109</v>
      </c>
      <c r="C9" s="36" t="s">
        <v>76</v>
      </c>
      <c r="D9" s="26">
        <v>1</v>
      </c>
      <c r="E9" s="27">
        <f>(VLOOKUP(C9,'Matriz de Carga'!$B$3:$C$51,2,0))*D9</f>
        <v>6933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109</v>
      </c>
      <c r="K9" s="36" t="s">
        <v>76</v>
      </c>
      <c r="L9" s="26">
        <v>1</v>
      </c>
      <c r="M9" s="27">
        <f>(VLOOKUP(K9,'Matriz de Carga'!$B$3:$C$51,2,0))*L9</f>
        <v>6933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109</v>
      </c>
      <c r="S9" s="36" t="s">
        <v>76</v>
      </c>
      <c r="T9" s="26">
        <v>1</v>
      </c>
      <c r="U9" s="27">
        <f>(VLOOKUP(S9,'Matriz de Carga'!$B$3:$C$51,2,0))*T9</f>
        <v>6933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36" t="s">
        <v>52</v>
      </c>
      <c r="H10" s="26">
        <v>4</v>
      </c>
      <c r="I10" s="27">
        <f>(VLOOKUP(G10,'Matriz de Carga'!$B$3:$C$51,2,0))*H10</f>
        <v>181396</v>
      </c>
      <c r="J10" s="12" t="s">
        <v>59</v>
      </c>
      <c r="K10" s="36" t="s">
        <v>78</v>
      </c>
      <c r="L10" s="26">
        <v>1</v>
      </c>
      <c r="M10" s="27">
        <f>(VLOOKUP(K10,'Matriz de Carga'!$B$3:$C$51,2,0))*L10</f>
        <v>4460</v>
      </c>
      <c r="N10" s="12" t="s">
        <v>47</v>
      </c>
      <c r="O10" s="36" t="s">
        <v>52</v>
      </c>
      <c r="P10" s="26">
        <v>4</v>
      </c>
      <c r="Q10" s="27">
        <f>(VLOOKUP(O10,'Matriz de Carga'!$B$3:$C$51,2,0))*P10</f>
        <v>181396</v>
      </c>
      <c r="R10" s="12" t="s">
        <v>59</v>
      </c>
      <c r="S10" s="36" t="s">
        <v>78</v>
      </c>
      <c r="T10" s="26">
        <v>1</v>
      </c>
      <c r="U10" s="27">
        <f>(VLOOKUP(S10,'Matriz de Carga'!$B$3:$C$51,2,0))*T10</f>
        <v>4460</v>
      </c>
      <c r="V10" s="12" t="s">
        <v>47</v>
      </c>
      <c r="W10" s="36" t="s">
        <v>52</v>
      </c>
      <c r="X10" s="26">
        <v>4</v>
      </c>
      <c r="Y10" s="27">
        <f>(VLOOKUP(W10,'Matriz de Carga'!$B$3:$C$51,2,0))*X10</f>
        <v>181396</v>
      </c>
    </row>
    <row r="11" spans="2:25">
      <c r="B11" s="12"/>
      <c r="C11" s="36"/>
      <c r="D11" s="26"/>
      <c r="E11" s="27"/>
      <c r="F11" s="12" t="s">
        <v>109</v>
      </c>
      <c r="G11" s="36" t="s">
        <v>76</v>
      </c>
      <c r="H11" s="26">
        <v>1</v>
      </c>
      <c r="I11" s="27">
        <f>(VLOOKUP(G11,'Matriz de Carga'!$B$3:$C$51,2,0))*H11</f>
        <v>6933</v>
      </c>
      <c r="J11" s="12" t="s">
        <v>112</v>
      </c>
      <c r="K11" s="36" t="s">
        <v>64</v>
      </c>
      <c r="L11" s="26">
        <v>0.76</v>
      </c>
      <c r="M11" s="27">
        <f>(VLOOKUP(K11,'Matriz de Carga'!$B$3:$C$51,2,0))*L11</f>
        <v>62474.28</v>
      </c>
      <c r="N11" s="12" t="s">
        <v>41</v>
      </c>
      <c r="O11" s="36" t="s">
        <v>42</v>
      </c>
      <c r="P11" s="26">
        <v>1</v>
      </c>
      <c r="Q11" s="27">
        <f>(VLOOKUP(O11,'Matriz de Carga'!$B$3:$C$51,2,0))*P11</f>
        <v>58908</v>
      </c>
      <c r="R11" s="12"/>
      <c r="S11" s="36"/>
      <c r="T11" s="26"/>
      <c r="U11" s="27"/>
      <c r="V11" s="12" t="s">
        <v>112</v>
      </c>
      <c r="W11" s="36" t="s">
        <v>64</v>
      </c>
      <c r="X11" s="26">
        <v>0.76</v>
      </c>
      <c r="Y11" s="27">
        <f>(VLOOKUP(W11,'Matriz de Carga'!$B$3:$C$51,2,0))*X11</f>
        <v>62474.28</v>
      </c>
    </row>
    <row r="12" spans="2:25">
      <c r="B12" s="14"/>
      <c r="C12" s="38"/>
      <c r="D12" s="38"/>
      <c r="E12" s="37"/>
      <c r="F12" s="12" t="s">
        <v>59</v>
      </c>
      <c r="G12" s="36" t="s">
        <v>78</v>
      </c>
      <c r="H12" s="26">
        <v>1</v>
      </c>
      <c r="I12" s="27">
        <f>(VLOOKUP(G12,'Matriz de Carga'!$B$3:$C$51,2,0))*H12</f>
        <v>4460</v>
      </c>
      <c r="J12" s="12" t="s">
        <v>113</v>
      </c>
      <c r="K12" s="36" t="s">
        <v>66</v>
      </c>
      <c r="L12" s="26">
        <v>1</v>
      </c>
      <c r="M12" s="27">
        <f>(VLOOKUP(K12,'Matriz de Carga'!$B$3:$C$51,2,0))*L12</f>
        <v>8676</v>
      </c>
      <c r="N12" s="12" t="s">
        <v>109</v>
      </c>
      <c r="O12" s="36" t="s">
        <v>76</v>
      </c>
      <c r="P12" s="26">
        <v>1</v>
      </c>
      <c r="Q12" s="27">
        <f>(VLOOKUP(O12,'Matriz de Carga'!$B$3:$C$51,2,0))*P12</f>
        <v>6933</v>
      </c>
      <c r="R12" s="12"/>
      <c r="S12" s="36"/>
      <c r="T12" s="26"/>
      <c r="U12" s="27"/>
      <c r="V12" s="12" t="s">
        <v>113</v>
      </c>
      <c r="W12" s="36" t="s">
        <v>66</v>
      </c>
      <c r="X12" s="26">
        <v>1</v>
      </c>
      <c r="Y12" s="27">
        <f>(VLOOKUP(W12,'Matriz de Carga'!$B$3:$C$51,2,0))*X12</f>
        <v>8676</v>
      </c>
    </row>
    <row r="13" spans="2:25">
      <c r="B13" s="14"/>
      <c r="C13" s="38"/>
      <c r="D13" s="38"/>
      <c r="E13" s="37"/>
      <c r="F13" s="12" t="s">
        <v>111</v>
      </c>
      <c r="G13" s="36" t="s">
        <v>62</v>
      </c>
      <c r="H13" s="26">
        <v>1</v>
      </c>
      <c r="I13" s="27">
        <f>(VLOOKUP(G13,'Matriz de Carga'!$B$3:$C$51,2,0))*H13</f>
        <v>32683</v>
      </c>
      <c r="J13" s="12" t="s">
        <v>114</v>
      </c>
      <c r="K13" s="36" t="s">
        <v>71</v>
      </c>
      <c r="L13" s="26">
        <v>1</v>
      </c>
      <c r="M13" s="27">
        <f>(VLOOKUP(K13,'Matriz de Carga'!$B$3:$C$51,2,0))*L13</f>
        <v>8436</v>
      </c>
      <c r="N13" s="12" t="s">
        <v>59</v>
      </c>
      <c r="O13" s="36" t="s">
        <v>78</v>
      </c>
      <c r="P13" s="26">
        <v>1</v>
      </c>
      <c r="Q13" s="27">
        <f>(VLOOKUP(O13,'Matriz de Carga'!$B$3:$C$51,2,0))*P13</f>
        <v>4460</v>
      </c>
      <c r="R13" s="12"/>
      <c r="S13" s="36"/>
      <c r="T13" s="40"/>
      <c r="U13" s="27"/>
      <c r="V13" s="12" t="s">
        <v>114</v>
      </c>
      <c r="W13" s="36" t="s">
        <v>71</v>
      </c>
      <c r="X13" s="26">
        <v>1</v>
      </c>
      <c r="Y13" s="27">
        <f>(VLOOKUP(W13,'Matriz de Carga'!$B$3:$C$51,2,0))*X13</f>
        <v>8436</v>
      </c>
    </row>
    <row r="14" spans="2:25">
      <c r="B14" s="14"/>
      <c r="C14" s="38"/>
      <c r="D14" s="38"/>
      <c r="E14" s="37"/>
      <c r="F14" s="12"/>
      <c r="G14" s="36"/>
      <c r="H14" s="36"/>
      <c r="I14" s="37"/>
      <c r="J14" s="12"/>
      <c r="K14" s="36"/>
      <c r="L14" s="26"/>
      <c r="M14" s="27"/>
      <c r="N14" s="12" t="s">
        <v>111</v>
      </c>
      <c r="O14" s="36" t="s">
        <v>62</v>
      </c>
      <c r="P14" s="26">
        <v>1</v>
      </c>
      <c r="Q14" s="27">
        <f>(VLOOKUP(O14,'Matriz de Carga'!$B$3:$C$51,2,0))*P14</f>
        <v>32683</v>
      </c>
      <c r="R14" s="12"/>
      <c r="S14" s="36"/>
      <c r="T14" s="40"/>
      <c r="U14" s="27"/>
      <c r="V14" s="12" t="s">
        <v>109</v>
      </c>
      <c r="W14" s="36" t="s">
        <v>76</v>
      </c>
      <c r="X14" s="26">
        <v>1</v>
      </c>
      <c r="Y14" s="27">
        <f>(VLOOKUP(W14,'Matriz de Carga'!$B$3:$C$51,2,0))*X14</f>
        <v>6933</v>
      </c>
    </row>
    <row r="15" spans="2:25">
      <c r="B15" s="14"/>
      <c r="C15" s="38"/>
      <c r="D15" s="38"/>
      <c r="E15" s="37"/>
      <c r="F15" s="12"/>
      <c r="G15" s="36"/>
      <c r="H15" s="36"/>
      <c r="I15" s="37"/>
      <c r="J15" s="12"/>
      <c r="K15" s="36"/>
      <c r="L15" s="26"/>
      <c r="M15" s="27"/>
      <c r="N15" s="12"/>
      <c r="O15" s="36"/>
      <c r="P15" s="26"/>
      <c r="Q15" s="27"/>
      <c r="R15" s="12"/>
      <c r="S15" s="36"/>
      <c r="T15" s="40"/>
      <c r="U15" s="27"/>
      <c r="V15" s="12" t="s">
        <v>59</v>
      </c>
      <c r="W15" s="36" t="s">
        <v>78</v>
      </c>
      <c r="X15" s="26">
        <v>1</v>
      </c>
      <c r="Y15" s="27">
        <f>(VLOOKUP(W15,'Matriz de Carga'!$B$3:$C$51,2,0))*X15</f>
        <v>4460</v>
      </c>
    </row>
    <row r="16" spans="2:25">
      <c r="B16" s="14"/>
      <c r="C16" s="38"/>
      <c r="D16" s="38"/>
      <c r="E16" s="37" t="str">
        <f>IFERROR(#REF!/(1-#REF!),"")</f>
        <v/>
      </c>
      <c r="F16" s="12"/>
      <c r="G16" s="36"/>
      <c r="H16" s="36"/>
      <c r="I16" s="37" t="str">
        <f>IFERROR(#REF!/(1-#REF!),"")</f>
        <v/>
      </c>
      <c r="J16" s="12"/>
      <c r="K16" s="36"/>
      <c r="L16" s="26"/>
      <c r="M16" s="27"/>
      <c r="N16" s="12"/>
      <c r="O16" s="36"/>
      <c r="P16" s="36"/>
      <c r="Q16" s="13" t="str">
        <f>IFERROR(#REF!/(1-#REF!),"")</f>
        <v/>
      </c>
      <c r="R16" s="12"/>
      <c r="S16" s="36"/>
      <c r="T16" s="36"/>
      <c r="U16" s="13" t="str">
        <f>IFERROR(#REF!/(1-#REF!),"")</f>
        <v/>
      </c>
      <c r="V16" s="12" t="s">
        <v>111</v>
      </c>
      <c r="W16" s="36" t="s">
        <v>62</v>
      </c>
      <c r="X16" s="26">
        <v>1</v>
      </c>
      <c r="Y16" s="27">
        <f>(VLOOKUP(W16,'Matriz de Carga'!$B$3:$C$51,2,0))*X16</f>
        <v>32683</v>
      </c>
    </row>
    <row r="17" spans="2:25">
      <c r="B17" s="15" t="s">
        <v>115</v>
      </c>
      <c r="C17" s="39"/>
      <c r="D17" s="39"/>
      <c r="E17" s="41">
        <f>SUM(E6:E16)</f>
        <v>176974.5</v>
      </c>
      <c r="F17" s="15" t="s">
        <v>115</v>
      </c>
      <c r="G17" s="39"/>
      <c r="H17" s="39"/>
      <c r="I17" s="41">
        <f>SUM(I6:I16)</f>
        <v>428894.5</v>
      </c>
      <c r="J17" s="15" t="s">
        <v>115</v>
      </c>
      <c r="K17" s="39"/>
      <c r="L17" s="39"/>
      <c r="M17" s="16">
        <f>SUM(M6:M16)</f>
        <v>256560.78</v>
      </c>
      <c r="N17" s="15" t="s">
        <v>115</v>
      </c>
      <c r="O17" s="39"/>
      <c r="P17" s="39"/>
      <c r="Q17" s="16">
        <f>SUM(Q6:Q16)</f>
        <v>487802.5</v>
      </c>
      <c r="R17" s="15" t="s">
        <v>115</v>
      </c>
      <c r="S17" s="39"/>
      <c r="T17" s="39"/>
      <c r="U17" s="16">
        <f>SUM(U6:U16)</f>
        <v>176974.5</v>
      </c>
      <c r="V17" s="15" t="s">
        <v>115</v>
      </c>
      <c r="W17" s="39"/>
      <c r="X17" s="39"/>
      <c r="Y17" s="16">
        <f>SUM(Y6:Y16)</f>
        <v>508480.78</v>
      </c>
    </row>
    <row r="18" spans="2:25" ht="15.75" thickBot="1">
      <c r="B18" s="17" t="s">
        <v>116</v>
      </c>
      <c r="C18" s="18"/>
      <c r="D18" s="18"/>
      <c r="E18" s="19">
        <f>'Matriz de Carga'!G12</f>
        <v>30000</v>
      </c>
      <c r="F18" s="17" t="s">
        <v>116</v>
      </c>
      <c r="G18" s="20"/>
      <c r="H18" s="20"/>
      <c r="I18" s="19">
        <f>'Matriz de Carga'!G12</f>
        <v>30000</v>
      </c>
      <c r="J18" s="17" t="s">
        <v>116</v>
      </c>
      <c r="K18" s="20"/>
      <c r="L18" s="20"/>
      <c r="M18" s="21">
        <f>'Matriz de Carga'!G12</f>
        <v>30000</v>
      </c>
      <c r="N18" s="17" t="s">
        <v>116</v>
      </c>
      <c r="O18" s="20"/>
      <c r="P18" s="20"/>
      <c r="Q18" s="21">
        <f>'Matriz de Carga'!G12</f>
        <v>30000</v>
      </c>
      <c r="R18" s="17" t="s">
        <v>116</v>
      </c>
      <c r="S18" s="20"/>
      <c r="T18" s="20"/>
      <c r="U18" s="21">
        <f>'Matriz de Carga'!G12</f>
        <v>30000</v>
      </c>
      <c r="V18" s="17" t="s">
        <v>116</v>
      </c>
      <c r="W18" s="20"/>
      <c r="X18" s="20"/>
      <c r="Y18" s="21">
        <f>'Matriz de Carga'!G12</f>
        <v>30000</v>
      </c>
    </row>
    <row r="19" spans="2:25" ht="15.75" thickBot="1">
      <c r="B19" s="22" t="s">
        <v>117</v>
      </c>
      <c r="C19" s="23"/>
      <c r="D19" s="23"/>
      <c r="E19" s="24">
        <f>E17+E5+E18</f>
        <v>346024.5</v>
      </c>
      <c r="F19" s="22" t="s">
        <v>117</v>
      </c>
      <c r="G19" s="23"/>
      <c r="H19" s="23"/>
      <c r="I19" s="24">
        <f>I17+I5+I18</f>
        <v>681374.5</v>
      </c>
      <c r="J19" s="22" t="s">
        <v>117</v>
      </c>
      <c r="K19" s="23"/>
      <c r="L19" s="23"/>
      <c r="M19" s="25">
        <f>M17+M5+M18</f>
        <v>471960.78</v>
      </c>
      <c r="N19" s="22" t="s">
        <v>117</v>
      </c>
      <c r="O19" s="23"/>
      <c r="P19" s="23"/>
      <c r="Q19" s="25">
        <f>Q17+Q5+Q18</f>
        <v>749552.5</v>
      </c>
      <c r="R19" s="22" t="s">
        <v>117</v>
      </c>
      <c r="S19" s="23"/>
      <c r="T19" s="23"/>
      <c r="U19" s="25">
        <f>U17+U5+U18</f>
        <v>346024.5</v>
      </c>
      <c r="V19" s="22" t="s">
        <v>117</v>
      </c>
      <c r="W19" s="23"/>
      <c r="X19" s="23"/>
      <c r="Y19" s="25">
        <f>Y17+Y5+Y18</f>
        <v>807310.78</v>
      </c>
    </row>
    <row r="20" spans="2:25" ht="15.75" thickBot="1">
      <c r="B20" s="22" t="s">
        <v>118</v>
      </c>
      <c r="C20" s="23"/>
      <c r="D20" s="23"/>
      <c r="E20" s="24">
        <f>E19*1.19</f>
        <v>411769.15499999997</v>
      </c>
      <c r="F20" s="22" t="s">
        <v>118</v>
      </c>
      <c r="G20" s="23"/>
      <c r="H20" s="23"/>
      <c r="I20" s="24">
        <f>I19*1.19</f>
        <v>810835.65499999991</v>
      </c>
      <c r="J20" s="22" t="s">
        <v>118</v>
      </c>
      <c r="K20" s="23"/>
      <c r="L20" s="23"/>
      <c r="M20" s="25">
        <f>M19*1.19</f>
        <v>561633.32819999999</v>
      </c>
      <c r="N20" s="22" t="s">
        <v>118</v>
      </c>
      <c r="O20" s="23"/>
      <c r="P20" s="23"/>
      <c r="Q20" s="25">
        <f>Q19*1.19</f>
        <v>891967.47499999998</v>
      </c>
      <c r="R20" s="22" t="s">
        <v>118</v>
      </c>
      <c r="S20" s="23"/>
      <c r="T20" s="23"/>
      <c r="U20" s="25">
        <f>U19*1.19</f>
        <v>411769.15499999997</v>
      </c>
      <c r="V20" s="22" t="s">
        <v>118</v>
      </c>
      <c r="W20" s="23"/>
      <c r="X20" s="23"/>
      <c r="Y20" s="25">
        <f>Y19*1.19</f>
        <v>960699.82819999999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6821-6D1F-4569-8234-32F4903C7A80}">
  <dimension ref="B1:Y20"/>
  <sheetViews>
    <sheetView topLeftCell="B1" zoomScaleNormal="100" workbookViewId="0">
      <selection activeCell="B1" sqref="B1:Y1"/>
    </sheetView>
  </sheetViews>
  <sheetFormatPr baseColWidth="10" defaultColWidth="11.42578125" defaultRowHeight="15"/>
  <cols>
    <col min="1" max="1" width="2" style="1" customWidth="1"/>
    <col min="2" max="2" width="23.85546875" style="1" bestFit="1" customWidth="1"/>
    <col min="3" max="3" width="14.28515625" style="1" bestFit="1" customWidth="1"/>
    <col min="4" max="4" width="6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6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6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6" style="1" bestFit="1" customWidth="1"/>
    <col min="17" max="17" width="11.42578125" style="1"/>
    <col min="18" max="18" width="24.7109375" style="1" bestFit="1" customWidth="1"/>
    <col min="19" max="19" width="14.28515625" style="1" bestFit="1" customWidth="1"/>
    <col min="20" max="21" width="11.42578125" style="1"/>
    <col min="22" max="22" width="23.8554687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134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 s="46" customFormat="1">
      <c r="B5" s="6" t="s">
        <v>104</v>
      </c>
      <c r="C5" s="7"/>
      <c r="D5" s="8">
        <v>1.5</v>
      </c>
      <c r="E5" s="9">
        <f>D5*'Matriz de Carga'!G4</f>
        <v>139050</v>
      </c>
      <c r="F5" s="6" t="s">
        <v>104</v>
      </c>
      <c r="G5" s="10"/>
      <c r="H5" s="8">
        <v>2.5</v>
      </c>
      <c r="I5" s="9">
        <f>H5*'Matriz de Carga'!G4</f>
        <v>231750</v>
      </c>
      <c r="J5" s="6" t="s">
        <v>104</v>
      </c>
      <c r="K5" s="10"/>
      <c r="L5" s="8">
        <v>1.5</v>
      </c>
      <c r="M5" s="11">
        <f>L5*'Matriz de Carga'!G4</f>
        <v>139050</v>
      </c>
      <c r="N5" s="6" t="s">
        <v>104</v>
      </c>
      <c r="O5" s="10"/>
      <c r="P5" s="8">
        <v>2.6</v>
      </c>
      <c r="Q5" s="11">
        <f>P5*'Matriz de Carga'!G4</f>
        <v>241020</v>
      </c>
      <c r="R5" s="6" t="s">
        <v>104</v>
      </c>
      <c r="S5" s="10"/>
      <c r="T5" s="8">
        <v>1.5</v>
      </c>
      <c r="U5" s="11">
        <f>T5*'Matriz de Carga'!G4</f>
        <v>139050</v>
      </c>
      <c r="V5" s="6" t="s">
        <v>104</v>
      </c>
      <c r="W5" s="10"/>
      <c r="X5" s="8">
        <v>2.5</v>
      </c>
      <c r="Y5" s="11">
        <f>X5*'Matriz de Carga'!G4</f>
        <v>231750</v>
      </c>
    </row>
    <row r="6" spans="2:25">
      <c r="B6" s="12" t="s">
        <v>105</v>
      </c>
      <c r="C6" s="36" t="s">
        <v>120</v>
      </c>
      <c r="D6" s="26">
        <v>4.3</v>
      </c>
      <c r="E6" s="37">
        <f>D6*'Matriz de Carga'!G10</f>
        <v>73895.5</v>
      </c>
      <c r="F6" s="12" t="s">
        <v>105</v>
      </c>
      <c r="G6" s="36" t="s">
        <v>120</v>
      </c>
      <c r="H6" s="26">
        <v>4.3</v>
      </c>
      <c r="I6" s="37">
        <f>H6*'Matriz de Carga'!G10</f>
        <v>73895.5</v>
      </c>
      <c r="J6" s="12" t="s">
        <v>105</v>
      </c>
      <c r="K6" s="36" t="s">
        <v>120</v>
      </c>
      <c r="L6" s="26">
        <v>4.3</v>
      </c>
      <c r="M6" s="13">
        <f>L6*'Matriz de Carga'!G10</f>
        <v>73895.5</v>
      </c>
      <c r="N6" s="12" t="s">
        <v>105</v>
      </c>
      <c r="O6" s="36" t="s">
        <v>120</v>
      </c>
      <c r="P6" s="26">
        <v>4.3</v>
      </c>
      <c r="Q6" s="13">
        <f>P6*'Matriz de Carga'!G10</f>
        <v>73895.5</v>
      </c>
      <c r="R6" s="12" t="s">
        <v>105</v>
      </c>
      <c r="S6" s="36" t="s">
        <v>120</v>
      </c>
      <c r="T6" s="26">
        <v>4.3</v>
      </c>
      <c r="U6" s="13">
        <f>T6*'Matriz de Carga'!G10</f>
        <v>73895.5</v>
      </c>
      <c r="V6" s="12" t="s">
        <v>105</v>
      </c>
      <c r="W6" s="36" t="s">
        <v>120</v>
      </c>
      <c r="X6" s="26">
        <v>4.3</v>
      </c>
      <c r="Y6" s="13">
        <f>X6*'Matriz de Carga'!G10</f>
        <v>73895.5</v>
      </c>
    </row>
    <row r="7" spans="2:25">
      <c r="B7" s="12" t="s">
        <v>107</v>
      </c>
      <c r="C7" s="42" t="s">
        <v>87</v>
      </c>
      <c r="D7" s="26">
        <v>1</v>
      </c>
      <c r="E7" s="27">
        <f>(VLOOKUP(C7,'Matriz de Carga'!$B$3:$C$51,2,0))*D7</f>
        <v>17084</v>
      </c>
      <c r="F7" s="12" t="s">
        <v>107</v>
      </c>
      <c r="G7" s="42" t="s">
        <v>87</v>
      </c>
      <c r="H7" s="26">
        <v>1</v>
      </c>
      <c r="I7" s="27">
        <f>(VLOOKUP(G7,'Matriz de Carga'!$B$3:$C$51,2,0))*H7</f>
        <v>17084</v>
      </c>
      <c r="J7" s="12" t="s">
        <v>107</v>
      </c>
      <c r="K7" s="42" t="s">
        <v>87</v>
      </c>
      <c r="L7" s="26">
        <v>1</v>
      </c>
      <c r="M7" s="27">
        <f>(VLOOKUP(K7,'Matriz de Carga'!$B$3:$C$51,2,0))*L7</f>
        <v>17084</v>
      </c>
      <c r="N7" s="12" t="s">
        <v>107</v>
      </c>
      <c r="O7" s="42" t="s">
        <v>87</v>
      </c>
      <c r="P7" s="26">
        <v>1</v>
      </c>
      <c r="Q7" s="27">
        <f>(VLOOKUP(O7,'Matriz de Carga'!$B$3:$C$51,2,0))*P7</f>
        <v>17084</v>
      </c>
      <c r="R7" s="12" t="s">
        <v>107</v>
      </c>
      <c r="S7" s="42" t="s">
        <v>87</v>
      </c>
      <c r="T7" s="26">
        <v>1</v>
      </c>
      <c r="U7" s="27">
        <f>(VLOOKUP(S7,'Matriz de Carga'!$B$3:$C$51,2,0))*T7</f>
        <v>17084</v>
      </c>
      <c r="V7" s="12" t="s">
        <v>107</v>
      </c>
      <c r="W7" s="42" t="s">
        <v>87</v>
      </c>
      <c r="X7" s="26">
        <v>1</v>
      </c>
      <c r="Y7" s="27">
        <f>(VLOOKUP(W7,'Matriz de Carga'!$B$3:$C$51,2,0))*X7</f>
        <v>17084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42" t="s">
        <v>54</v>
      </c>
      <c r="H8" s="26">
        <v>1</v>
      </c>
      <c r="I8" s="27">
        <f>(VLOOKUP(G8,'Matriz de Carga'!$B$3:$C$51,2,0))*H8</f>
        <v>35984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42" t="s">
        <v>54</v>
      </c>
      <c r="P8" s="26">
        <v>1</v>
      </c>
      <c r="Q8" s="27">
        <f>(VLOOKUP(O8,'Matriz de Carga'!$B$3:$C$51,2,0))*P8</f>
        <v>35984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42" t="s">
        <v>54</v>
      </c>
      <c r="X8" s="26">
        <v>1</v>
      </c>
      <c r="Y8" s="27">
        <f>(VLOOKUP(W8,'Matriz de Carga'!$B$3:$C$51,2,0))*X8</f>
        <v>35984</v>
      </c>
    </row>
    <row r="9" spans="2:25">
      <c r="B9" s="12" t="s">
        <v>109</v>
      </c>
      <c r="C9" s="36" t="s">
        <v>75</v>
      </c>
      <c r="D9" s="26">
        <v>1</v>
      </c>
      <c r="E9" s="27">
        <f>(VLOOKUP(C9,'Matriz de Carga'!$B$3:$C$51,2,0))*D9</f>
        <v>5975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59</v>
      </c>
      <c r="K9" s="36" t="s">
        <v>78</v>
      </c>
      <c r="L9" s="26">
        <v>1</v>
      </c>
      <c r="M9" s="27">
        <f>(VLOOKUP(K9,'Matriz de Carga'!$B$3:$C$51,2,0))*L9</f>
        <v>4460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59</v>
      </c>
      <c r="S9" s="36" t="s">
        <v>78</v>
      </c>
      <c r="T9" s="26">
        <v>1</v>
      </c>
      <c r="U9" s="27">
        <f>(VLOOKUP(S9,'Matriz de Carga'!$B$3:$C$51,2,0))*T9</f>
        <v>4460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42" t="s">
        <v>55</v>
      </c>
      <c r="H10" s="26">
        <v>4</v>
      </c>
      <c r="I10" s="27">
        <f>(VLOOKUP(G10,'Matriz de Carga'!$B$3:$C$51,2,0))*H10</f>
        <v>119204</v>
      </c>
      <c r="J10" s="12" t="s">
        <v>79</v>
      </c>
      <c r="K10" s="36" t="s">
        <v>80</v>
      </c>
      <c r="L10" s="26">
        <v>3</v>
      </c>
      <c r="M10" s="27">
        <f>(VLOOKUP(K10,'Matriz de Carga'!$B$3:$C$51,2,0))*L10</f>
        <v>8370</v>
      </c>
      <c r="N10" s="12" t="s">
        <v>47</v>
      </c>
      <c r="O10" s="42" t="s">
        <v>55</v>
      </c>
      <c r="P10" s="26">
        <v>4</v>
      </c>
      <c r="Q10" s="27">
        <f>(VLOOKUP(O10,'Matriz de Carga'!$B$3:$C$51,2,0))*P10</f>
        <v>119204</v>
      </c>
      <c r="R10" s="12" t="s">
        <v>79</v>
      </c>
      <c r="S10" s="36" t="s">
        <v>80</v>
      </c>
      <c r="T10" s="26">
        <v>3</v>
      </c>
      <c r="U10" s="27">
        <f>(VLOOKUP(S10,'Matriz de Carga'!$B$3:$C$51,2,0))*T10</f>
        <v>8370</v>
      </c>
      <c r="V10" s="12" t="s">
        <v>47</v>
      </c>
      <c r="W10" s="42" t="s">
        <v>55</v>
      </c>
      <c r="X10" s="26">
        <v>4</v>
      </c>
      <c r="Y10" s="27">
        <f>(VLOOKUP(W10,'Matriz de Carga'!$B$3:$C$51,2,0))*X10</f>
        <v>119204</v>
      </c>
    </row>
    <row r="11" spans="2:25">
      <c r="B11" s="12" t="s">
        <v>79</v>
      </c>
      <c r="C11" s="36" t="s">
        <v>80</v>
      </c>
      <c r="D11" s="26">
        <v>3</v>
      </c>
      <c r="E11" s="27">
        <f>(VLOOKUP(C11,'Matriz de Carga'!$B$3:$C$51,2,0))*D11</f>
        <v>8370</v>
      </c>
      <c r="F11" s="12" t="s">
        <v>111</v>
      </c>
      <c r="G11" s="36" t="s">
        <v>62</v>
      </c>
      <c r="H11" s="26">
        <v>1</v>
      </c>
      <c r="I11" s="27">
        <f>(VLOOKUP(G11,'Matriz de Carga'!$B$3:$C$51,2,0))*H11</f>
        <v>32683</v>
      </c>
      <c r="J11" s="12"/>
      <c r="K11" s="36"/>
      <c r="L11" s="26"/>
      <c r="M11" s="27"/>
      <c r="N11" s="12" t="s">
        <v>41</v>
      </c>
      <c r="O11" s="42" t="s">
        <v>56</v>
      </c>
      <c r="P11" s="26">
        <v>1</v>
      </c>
      <c r="Q11" s="27">
        <f>(VLOOKUP(O11,'Matriz de Carga'!$B$3:$C$51,2,0))*P11</f>
        <v>56588</v>
      </c>
      <c r="R11" s="12"/>
      <c r="S11" s="36"/>
      <c r="T11" s="26"/>
      <c r="U11" s="27"/>
      <c r="V11" s="12" t="s">
        <v>111</v>
      </c>
      <c r="W11" s="36" t="s">
        <v>62</v>
      </c>
      <c r="X11" s="26">
        <v>1</v>
      </c>
      <c r="Y11" s="27">
        <f>(VLOOKUP(W11,'Matriz de Carga'!$B$3:$C$51,2,0))*X11</f>
        <v>32683</v>
      </c>
    </row>
    <row r="12" spans="2:25">
      <c r="B12" s="14"/>
      <c r="C12" s="38"/>
      <c r="D12" s="38"/>
      <c r="E12" s="37"/>
      <c r="F12" s="12" t="s">
        <v>59</v>
      </c>
      <c r="G12" s="36" t="s">
        <v>78</v>
      </c>
      <c r="H12" s="26">
        <v>1</v>
      </c>
      <c r="I12" s="27">
        <f>(VLOOKUP(G12,'Matriz de Carga'!$B$3:$C$51,2,0))*H12</f>
        <v>4460</v>
      </c>
      <c r="J12" s="12"/>
      <c r="K12" s="36"/>
      <c r="L12" s="26"/>
      <c r="M12" s="27"/>
      <c r="N12" s="12" t="s">
        <v>111</v>
      </c>
      <c r="O12" s="36" t="s">
        <v>62</v>
      </c>
      <c r="P12" s="26">
        <v>1</v>
      </c>
      <c r="Q12" s="27">
        <f>(VLOOKUP(O12,'Matriz de Carga'!$B$3:$C$51,2,0))*P12</f>
        <v>32683</v>
      </c>
      <c r="R12" s="12"/>
      <c r="S12" s="36"/>
      <c r="T12" s="26"/>
      <c r="U12" s="27"/>
      <c r="V12" s="12" t="s">
        <v>59</v>
      </c>
      <c r="W12" s="36" t="s">
        <v>78</v>
      </c>
      <c r="X12" s="26">
        <v>1</v>
      </c>
      <c r="Y12" s="27">
        <f>(VLOOKUP(W12,'Matriz de Carga'!$B$3:$C$51,2,0))*X12</f>
        <v>4460</v>
      </c>
    </row>
    <row r="13" spans="2:25">
      <c r="B13" s="14"/>
      <c r="C13" s="38"/>
      <c r="D13" s="38"/>
      <c r="E13" s="37"/>
      <c r="F13" s="12" t="s">
        <v>57</v>
      </c>
      <c r="G13" s="36" t="s">
        <v>58</v>
      </c>
      <c r="H13" s="26">
        <v>1</v>
      </c>
      <c r="I13" s="27">
        <f>(VLOOKUP(G13,'Matriz de Carga'!$B$3:$C$51,2,0))*H13</f>
        <v>9782</v>
      </c>
      <c r="J13" s="12"/>
      <c r="K13" s="36"/>
      <c r="L13" s="40"/>
      <c r="M13" s="27"/>
      <c r="N13" s="12" t="s">
        <v>59</v>
      </c>
      <c r="O13" s="36" t="s">
        <v>78</v>
      </c>
      <c r="P13" s="26">
        <v>1</v>
      </c>
      <c r="Q13" s="27">
        <f>(VLOOKUP(O13,'Matriz de Carga'!$B$3:$C$51,2,0))*P13</f>
        <v>4460</v>
      </c>
      <c r="R13" s="12"/>
      <c r="S13" s="36"/>
      <c r="T13" s="40"/>
      <c r="U13" s="27"/>
      <c r="V13" s="12" t="s">
        <v>57</v>
      </c>
      <c r="W13" s="36" t="s">
        <v>58</v>
      </c>
      <c r="X13" s="26">
        <v>1</v>
      </c>
      <c r="Y13" s="27">
        <f>(VLOOKUP(W13,'Matriz de Carga'!$B$3:$C$51,2,0))*X13</f>
        <v>9782</v>
      </c>
    </row>
    <row r="14" spans="2:25">
      <c r="B14" s="14"/>
      <c r="C14" s="38"/>
      <c r="D14" s="38"/>
      <c r="E14" s="37"/>
      <c r="F14" s="12" t="s">
        <v>59</v>
      </c>
      <c r="G14" s="36" t="s">
        <v>60</v>
      </c>
      <c r="H14" s="26">
        <v>1</v>
      </c>
      <c r="I14" s="27">
        <f>(VLOOKUP(G14,'Matriz de Carga'!$B$3:$C$51,2,0))*H14</f>
        <v>16000</v>
      </c>
      <c r="J14" s="12"/>
      <c r="K14" s="36"/>
      <c r="L14" s="40"/>
      <c r="M14" s="27"/>
      <c r="N14" s="12" t="s">
        <v>57</v>
      </c>
      <c r="O14" s="36" t="s">
        <v>58</v>
      </c>
      <c r="P14" s="26">
        <v>1</v>
      </c>
      <c r="Q14" s="27">
        <f>(VLOOKUP(O14,'Matriz de Carga'!$B$3:$C$51,2,0))*P14</f>
        <v>9782</v>
      </c>
      <c r="R14" s="12"/>
      <c r="S14" s="36"/>
      <c r="T14" s="40"/>
      <c r="U14" s="27"/>
      <c r="V14" s="12" t="s">
        <v>59</v>
      </c>
      <c r="W14" s="36" t="s">
        <v>60</v>
      </c>
      <c r="X14" s="26">
        <v>1</v>
      </c>
      <c r="Y14" s="27">
        <f>(VLOOKUP(W14,'Matriz de Carga'!$B$3:$C$51,2,0))*X14</f>
        <v>16000</v>
      </c>
    </row>
    <row r="15" spans="2:25">
      <c r="B15" s="14"/>
      <c r="C15" s="38"/>
      <c r="D15" s="38"/>
      <c r="E15" s="37" t="str">
        <f>IFERROR(#REF!/(1-#REF!),"")</f>
        <v/>
      </c>
      <c r="F15" s="12" t="s">
        <v>79</v>
      </c>
      <c r="G15" s="36" t="s">
        <v>80</v>
      </c>
      <c r="H15" s="26">
        <v>3</v>
      </c>
      <c r="I15" s="27">
        <f>(VLOOKUP(G15,'Matriz de Carga'!$B$3:$C$51,2,0))*H15</f>
        <v>8370</v>
      </c>
      <c r="J15" s="12"/>
      <c r="K15" s="36"/>
      <c r="L15" s="36"/>
      <c r="M15" s="13" t="str">
        <f>IFERROR(#REF!/(1-#REF!),"")</f>
        <v/>
      </c>
      <c r="N15" s="12" t="s">
        <v>59</v>
      </c>
      <c r="O15" s="36" t="s">
        <v>60</v>
      </c>
      <c r="P15" s="26">
        <v>1</v>
      </c>
      <c r="Q15" s="27">
        <f>(VLOOKUP(O15,'Matriz de Carga'!$B$3:$C$51,2,0))*P15</f>
        <v>16000</v>
      </c>
      <c r="R15" s="12"/>
      <c r="S15" s="36"/>
      <c r="T15" s="36"/>
      <c r="U15" s="13" t="str">
        <f>IFERROR(#REF!/(1-#REF!),"")</f>
        <v/>
      </c>
      <c r="V15" s="12" t="s">
        <v>79</v>
      </c>
      <c r="W15" s="36" t="s">
        <v>80</v>
      </c>
      <c r="X15" s="26">
        <v>3</v>
      </c>
      <c r="Y15" s="27">
        <f>(VLOOKUP(W15,'Matriz de Carga'!$B$3:$C$51,2,0))*X15</f>
        <v>8370</v>
      </c>
    </row>
    <row r="16" spans="2:25">
      <c r="B16" s="14"/>
      <c r="C16" s="38"/>
      <c r="D16" s="38"/>
      <c r="E16" s="37"/>
      <c r="F16" s="12"/>
      <c r="G16" s="36"/>
      <c r="H16" s="26"/>
      <c r="I16" s="44"/>
      <c r="J16" s="12"/>
      <c r="K16" s="36"/>
      <c r="L16" s="36"/>
      <c r="M16" s="13"/>
      <c r="N16" s="12" t="s">
        <v>79</v>
      </c>
      <c r="O16" s="36" t="s">
        <v>80</v>
      </c>
      <c r="P16" s="26">
        <v>3</v>
      </c>
      <c r="Q16" s="27">
        <f>(VLOOKUP(O16,'Matriz de Carga'!$B$3:$C$51,2,0))*P16</f>
        <v>8370</v>
      </c>
      <c r="R16" s="12"/>
      <c r="S16" s="36"/>
      <c r="T16" s="36"/>
      <c r="U16" s="13"/>
      <c r="V16" s="12"/>
      <c r="W16" s="36"/>
      <c r="X16" s="36"/>
      <c r="Y16" s="13"/>
    </row>
    <row r="17" spans="2:25">
      <c r="B17" s="15" t="s">
        <v>115</v>
      </c>
      <c r="C17" s="39"/>
      <c r="D17" s="39"/>
      <c r="E17" s="41">
        <f>SUM(E6:E15)</f>
        <v>159304.5</v>
      </c>
      <c r="F17" s="15" t="s">
        <v>115</v>
      </c>
      <c r="G17" s="39"/>
      <c r="H17" s="39"/>
      <c r="I17" s="41">
        <f>SUM(I6:I15)</f>
        <v>366982.5</v>
      </c>
      <c r="J17" s="15" t="s">
        <v>115</v>
      </c>
      <c r="K17" s="39"/>
      <c r="L17" s="39"/>
      <c r="M17" s="16">
        <f>SUM(M6:M15)</f>
        <v>153329.5</v>
      </c>
      <c r="N17" s="15" t="s">
        <v>115</v>
      </c>
      <c r="O17" s="39"/>
      <c r="P17" s="39"/>
      <c r="Q17" s="16">
        <f>SUM(Q6:Q15)</f>
        <v>415200.5</v>
      </c>
      <c r="R17" s="15" t="s">
        <v>115</v>
      </c>
      <c r="S17" s="39"/>
      <c r="T17" s="39"/>
      <c r="U17" s="16">
        <f>SUM(U6:U15)</f>
        <v>153329.5</v>
      </c>
      <c r="V17" s="15" t="s">
        <v>115</v>
      </c>
      <c r="W17" s="39"/>
      <c r="X17" s="39"/>
      <c r="Y17" s="16">
        <f>SUM(Y6:Y15)</f>
        <v>366982.5</v>
      </c>
    </row>
    <row r="18" spans="2:25" ht="15.75" thickBot="1">
      <c r="B18" s="17" t="s">
        <v>116</v>
      </c>
      <c r="C18" s="18"/>
      <c r="D18" s="18"/>
      <c r="E18" s="19">
        <f>'Matriz de Carga'!G12</f>
        <v>30000</v>
      </c>
      <c r="F18" s="17" t="s">
        <v>116</v>
      </c>
      <c r="G18" s="20"/>
      <c r="H18" s="20"/>
      <c r="I18" s="19">
        <f>'Matriz de Carga'!G12</f>
        <v>30000</v>
      </c>
      <c r="J18" s="17" t="s">
        <v>116</v>
      </c>
      <c r="K18" s="20"/>
      <c r="L18" s="20"/>
      <c r="M18" s="21">
        <f>'Matriz de Carga'!G12</f>
        <v>30000</v>
      </c>
      <c r="N18" s="17" t="s">
        <v>116</v>
      </c>
      <c r="O18" s="20"/>
      <c r="P18" s="20"/>
      <c r="Q18" s="21">
        <f>'Matriz de Carga'!G12</f>
        <v>30000</v>
      </c>
      <c r="R18" s="17" t="s">
        <v>116</v>
      </c>
      <c r="S18" s="20"/>
      <c r="T18" s="20"/>
      <c r="U18" s="21">
        <f>'Matriz de Carga'!G12</f>
        <v>30000</v>
      </c>
      <c r="V18" s="17" t="s">
        <v>116</v>
      </c>
      <c r="W18" s="20"/>
      <c r="X18" s="20"/>
      <c r="Y18" s="21">
        <f>'Matriz de Carga'!G12</f>
        <v>30000</v>
      </c>
    </row>
    <row r="19" spans="2:25" ht="15.75" thickBot="1">
      <c r="B19" s="22" t="s">
        <v>117</v>
      </c>
      <c r="C19" s="23"/>
      <c r="D19" s="23"/>
      <c r="E19" s="24">
        <f>E17+E5+E18</f>
        <v>328354.5</v>
      </c>
      <c r="F19" s="22" t="s">
        <v>117</v>
      </c>
      <c r="G19" s="23"/>
      <c r="H19" s="23"/>
      <c r="I19" s="24">
        <f>I17+I5+I18</f>
        <v>628732.5</v>
      </c>
      <c r="J19" s="22" t="s">
        <v>117</v>
      </c>
      <c r="K19" s="23"/>
      <c r="L19" s="23"/>
      <c r="M19" s="25">
        <f>M17+M5+M18</f>
        <v>322379.5</v>
      </c>
      <c r="N19" s="22" t="s">
        <v>117</v>
      </c>
      <c r="O19" s="23"/>
      <c r="P19" s="23"/>
      <c r="Q19" s="25">
        <f>Q17+Q5+Q18</f>
        <v>686220.5</v>
      </c>
      <c r="R19" s="22" t="s">
        <v>117</v>
      </c>
      <c r="S19" s="23"/>
      <c r="T19" s="23"/>
      <c r="U19" s="25">
        <f>U17+U5+U18</f>
        <v>322379.5</v>
      </c>
      <c r="V19" s="22" t="s">
        <v>117</v>
      </c>
      <c r="W19" s="23"/>
      <c r="X19" s="23"/>
      <c r="Y19" s="25">
        <f>Y17+Y5+Y18</f>
        <v>628732.5</v>
      </c>
    </row>
    <row r="20" spans="2:25" ht="15.75" thickBot="1">
      <c r="B20" s="22" t="s">
        <v>118</v>
      </c>
      <c r="C20" s="23"/>
      <c r="D20" s="23"/>
      <c r="E20" s="24">
        <f>E19*1.19</f>
        <v>390741.85499999998</v>
      </c>
      <c r="F20" s="22" t="s">
        <v>118</v>
      </c>
      <c r="G20" s="23"/>
      <c r="H20" s="23"/>
      <c r="I20" s="24">
        <f>I19*1.19</f>
        <v>748191.67499999993</v>
      </c>
      <c r="J20" s="22" t="s">
        <v>118</v>
      </c>
      <c r="K20" s="23"/>
      <c r="L20" s="23"/>
      <c r="M20" s="25">
        <f>M19*1.19</f>
        <v>383631.60499999998</v>
      </c>
      <c r="N20" s="22" t="s">
        <v>118</v>
      </c>
      <c r="O20" s="23"/>
      <c r="P20" s="23"/>
      <c r="Q20" s="25">
        <f>Q19*1.19</f>
        <v>816602.39500000002</v>
      </c>
      <c r="R20" s="22" t="s">
        <v>118</v>
      </c>
      <c r="S20" s="23"/>
      <c r="T20" s="23"/>
      <c r="U20" s="25">
        <f>U19*1.19</f>
        <v>383631.60499999998</v>
      </c>
      <c r="V20" s="22" t="s">
        <v>118</v>
      </c>
      <c r="W20" s="23"/>
      <c r="X20" s="23"/>
      <c r="Y20" s="25">
        <f>Y19*1.19</f>
        <v>748191.67499999993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BE7-E85E-4B4E-B50B-2124040003FE}">
  <dimension ref="B1:Y20"/>
  <sheetViews>
    <sheetView topLeftCell="G1" zoomScaleNormal="100" workbookViewId="0">
      <selection activeCell="T31" sqref="T31"/>
    </sheetView>
  </sheetViews>
  <sheetFormatPr baseColWidth="10" defaultColWidth="11.42578125" defaultRowHeight="15"/>
  <cols>
    <col min="1" max="1" width="2" style="1" customWidth="1"/>
    <col min="2" max="2" width="23.85546875" style="1" bestFit="1" customWidth="1"/>
    <col min="3" max="3" width="14.28515625" style="1" bestFit="1" customWidth="1"/>
    <col min="4" max="4" width="6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6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6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6" style="1" bestFit="1" customWidth="1"/>
    <col min="17" max="17" width="11.42578125" style="1"/>
    <col min="18" max="18" width="18.28515625" style="1" bestFit="1" customWidth="1"/>
    <col min="19" max="19" width="14.28515625" style="1" bestFit="1" customWidth="1"/>
    <col min="20" max="21" width="11.42578125" style="1"/>
    <col min="22" max="22" width="18.2851562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135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1.5</v>
      </c>
      <c r="E5" s="9">
        <f>D5*'Matriz de Carga'!G4</f>
        <v>139050</v>
      </c>
      <c r="F5" s="6" t="s">
        <v>104</v>
      </c>
      <c r="G5" s="10"/>
      <c r="H5" s="8">
        <v>2.5</v>
      </c>
      <c r="I5" s="9">
        <f>H5*'Matriz de Carga'!G4</f>
        <v>231750</v>
      </c>
      <c r="J5" s="6" t="s">
        <v>104</v>
      </c>
      <c r="K5" s="10"/>
      <c r="L5" s="8">
        <v>1.5</v>
      </c>
      <c r="M5" s="11">
        <f>L5*'Matriz de Carga'!G4</f>
        <v>139050</v>
      </c>
      <c r="N5" s="6" t="s">
        <v>104</v>
      </c>
      <c r="O5" s="10"/>
      <c r="P5" s="8">
        <v>2.6</v>
      </c>
      <c r="Q5" s="11">
        <f>P5*'Matriz de Carga'!G4</f>
        <v>241020</v>
      </c>
      <c r="R5" s="6" t="s">
        <v>104</v>
      </c>
      <c r="S5" s="10"/>
      <c r="T5" s="8">
        <v>1.5</v>
      </c>
      <c r="U5" s="11">
        <f>T5*'Matriz de Carga'!G4</f>
        <v>139050</v>
      </c>
      <c r="V5" s="6" t="s">
        <v>104</v>
      </c>
      <c r="W5" s="10"/>
      <c r="X5" s="8">
        <v>2.5</v>
      </c>
      <c r="Y5" s="11">
        <f>X5*'Matriz de Carga'!G4</f>
        <v>231750</v>
      </c>
    </row>
    <row r="6" spans="2:25">
      <c r="B6" s="12" t="s">
        <v>105</v>
      </c>
      <c r="C6" s="36" t="s">
        <v>120</v>
      </c>
      <c r="D6" s="26">
        <v>4.3</v>
      </c>
      <c r="E6" s="37">
        <f>D6*'Matriz de Carga'!G10</f>
        <v>73895.5</v>
      </c>
      <c r="F6" s="12" t="s">
        <v>105</v>
      </c>
      <c r="G6" s="36" t="s">
        <v>120</v>
      </c>
      <c r="H6" s="26">
        <v>4.3</v>
      </c>
      <c r="I6" s="37">
        <f>H6*'Matriz de Carga'!G10</f>
        <v>73895.5</v>
      </c>
      <c r="J6" s="12" t="s">
        <v>105</v>
      </c>
      <c r="K6" s="36" t="s">
        <v>120</v>
      </c>
      <c r="L6" s="26">
        <v>4.3</v>
      </c>
      <c r="M6" s="13">
        <f>L6*'Matriz de Carga'!G10</f>
        <v>73895.5</v>
      </c>
      <c r="N6" s="12" t="s">
        <v>105</v>
      </c>
      <c r="O6" s="36" t="s">
        <v>120</v>
      </c>
      <c r="P6" s="26">
        <v>4.3</v>
      </c>
      <c r="Q6" s="13">
        <f>P6*'Matriz de Carga'!G10</f>
        <v>73895.5</v>
      </c>
      <c r="R6" s="12" t="s">
        <v>105</v>
      </c>
      <c r="S6" s="36" t="s">
        <v>120</v>
      </c>
      <c r="T6" s="26">
        <v>4.3</v>
      </c>
      <c r="U6" s="13">
        <f>T6*'Matriz de Carga'!G10</f>
        <v>73895.5</v>
      </c>
      <c r="V6" s="12" t="s">
        <v>105</v>
      </c>
      <c r="W6" s="36" t="s">
        <v>120</v>
      </c>
      <c r="X6" s="26">
        <v>4.3</v>
      </c>
      <c r="Y6" s="13">
        <f>X6*'Matriz de Carga'!G10</f>
        <v>73895.5</v>
      </c>
    </row>
    <row r="7" spans="2:25">
      <c r="B7" s="12" t="s">
        <v>107</v>
      </c>
      <c r="C7" s="42" t="s">
        <v>88</v>
      </c>
      <c r="D7" s="26">
        <v>1</v>
      </c>
      <c r="E7" s="27">
        <f>(VLOOKUP(C7,'Matriz de Carga'!$B$3:$C$51,2,0))*D7</f>
        <v>23330</v>
      </c>
      <c r="F7" s="12" t="s">
        <v>107</v>
      </c>
      <c r="G7" s="42" t="s">
        <v>88</v>
      </c>
      <c r="H7" s="26">
        <v>1</v>
      </c>
      <c r="I7" s="27">
        <f>(VLOOKUP(G7,'Matriz de Carga'!$B$3:$C$51,2,0))*H7</f>
        <v>23330</v>
      </c>
      <c r="J7" s="12" t="s">
        <v>107</v>
      </c>
      <c r="K7" s="42" t="s">
        <v>88</v>
      </c>
      <c r="L7" s="26">
        <v>1</v>
      </c>
      <c r="M7" s="27">
        <f>(VLOOKUP(K7,'Matriz de Carga'!$B$3:$C$51,2,0))*L7</f>
        <v>23330</v>
      </c>
      <c r="N7" s="12" t="s">
        <v>107</v>
      </c>
      <c r="O7" s="42" t="s">
        <v>88</v>
      </c>
      <c r="P7" s="26">
        <v>1</v>
      </c>
      <c r="Q7" s="27">
        <f>(VLOOKUP(O7,'Matriz de Carga'!$B$3:$C$51,2,0))*P7</f>
        <v>23330</v>
      </c>
      <c r="R7" s="12" t="s">
        <v>107</v>
      </c>
      <c r="S7" s="42" t="s">
        <v>88</v>
      </c>
      <c r="T7" s="26">
        <v>1</v>
      </c>
      <c r="U7" s="27">
        <f>(VLOOKUP(S7,'Matriz de Carga'!$B$3:$C$51,2,0))*T7</f>
        <v>23330</v>
      </c>
      <c r="V7" s="12" t="s">
        <v>107</v>
      </c>
      <c r="W7" s="42" t="s">
        <v>88</v>
      </c>
      <c r="X7" s="26">
        <v>1</v>
      </c>
      <c r="Y7" s="27">
        <f>(VLOOKUP(W7,'Matriz de Carga'!$B$3:$C$51,2,0))*X7</f>
        <v>23330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42" t="s">
        <v>54</v>
      </c>
      <c r="H8" s="26">
        <v>1</v>
      </c>
      <c r="I8" s="27">
        <f>(VLOOKUP(G8,'Matriz de Carga'!$B$3:$C$51,2,0))*H8</f>
        <v>35984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42" t="s">
        <v>54</v>
      </c>
      <c r="P8" s="26">
        <v>1</v>
      </c>
      <c r="Q8" s="27">
        <f>(VLOOKUP(O8,'Matriz de Carga'!$B$3:$C$51,2,0))*P8</f>
        <v>35984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42" t="s">
        <v>54</v>
      </c>
      <c r="X8" s="26">
        <v>1</v>
      </c>
      <c r="Y8" s="27">
        <f>(VLOOKUP(W8,'Matriz de Carga'!$B$3:$C$51,2,0))*X8</f>
        <v>35984</v>
      </c>
    </row>
    <row r="9" spans="2:25">
      <c r="B9" s="12" t="s">
        <v>109</v>
      </c>
      <c r="C9" s="36" t="s">
        <v>75</v>
      </c>
      <c r="D9" s="26">
        <v>1</v>
      </c>
      <c r="E9" s="27">
        <f>(VLOOKUP(C9,'Matriz de Carga'!$B$3:$C$51,2,0))*D9</f>
        <v>5975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59</v>
      </c>
      <c r="K9" s="36" t="s">
        <v>78</v>
      </c>
      <c r="L9" s="26">
        <v>1</v>
      </c>
      <c r="M9" s="27">
        <f>(VLOOKUP(K9,'Matriz de Carga'!$B$3:$C$51,2,0))*L9</f>
        <v>4460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59</v>
      </c>
      <c r="S9" s="36" t="s">
        <v>78</v>
      </c>
      <c r="T9" s="26">
        <v>1</v>
      </c>
      <c r="U9" s="27">
        <f>(VLOOKUP(S9,'Matriz de Carga'!$B$3:$C$51,2,0))*T9</f>
        <v>4460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42" t="s">
        <v>55</v>
      </c>
      <c r="H10" s="26">
        <v>4</v>
      </c>
      <c r="I10" s="27">
        <f>(VLOOKUP(G10,'Matriz de Carga'!$B$3:$C$51,2,0))*H10</f>
        <v>119204</v>
      </c>
      <c r="J10" s="12" t="s">
        <v>79</v>
      </c>
      <c r="K10" s="36" t="s">
        <v>80</v>
      </c>
      <c r="L10" s="26">
        <v>3</v>
      </c>
      <c r="M10" s="27">
        <f>(VLOOKUP(K10,'Matriz de Carga'!$B$3:$C$51,2,0))*L10</f>
        <v>8370</v>
      </c>
      <c r="N10" s="12" t="s">
        <v>47</v>
      </c>
      <c r="O10" s="42" t="s">
        <v>55</v>
      </c>
      <c r="P10" s="26">
        <v>4</v>
      </c>
      <c r="Q10" s="27">
        <f>(VLOOKUP(O10,'Matriz de Carga'!$B$3:$C$51,2,0))*P10</f>
        <v>119204</v>
      </c>
      <c r="R10" s="12" t="s">
        <v>79</v>
      </c>
      <c r="S10" s="36" t="s">
        <v>80</v>
      </c>
      <c r="T10" s="26">
        <v>3</v>
      </c>
      <c r="U10" s="27">
        <f>(VLOOKUP(S10,'Matriz de Carga'!$B$3:$C$51,2,0))*T10</f>
        <v>8370</v>
      </c>
      <c r="V10" s="12" t="s">
        <v>47</v>
      </c>
      <c r="W10" s="42" t="s">
        <v>55</v>
      </c>
      <c r="X10" s="26">
        <v>4</v>
      </c>
      <c r="Y10" s="27">
        <f>(VLOOKUP(W10,'Matriz de Carga'!$B$3:$C$51,2,0))*X10</f>
        <v>119204</v>
      </c>
    </row>
    <row r="11" spans="2:25">
      <c r="B11" s="12" t="s">
        <v>79</v>
      </c>
      <c r="C11" s="36" t="s">
        <v>80</v>
      </c>
      <c r="D11" s="26">
        <v>3</v>
      </c>
      <c r="E11" s="27">
        <f>(VLOOKUP(C11,'Matriz de Carga'!$B$3:$C$51,2,0))*D11</f>
        <v>8370</v>
      </c>
      <c r="F11" s="12" t="s">
        <v>57</v>
      </c>
      <c r="G11" s="36" t="s">
        <v>58</v>
      </c>
      <c r="H11" s="26">
        <v>1</v>
      </c>
      <c r="I11" s="27">
        <f>(VLOOKUP(G11,'Matriz de Carga'!$B$3:$C$51,2,0))*H11</f>
        <v>9782</v>
      </c>
      <c r="J11" s="12"/>
      <c r="K11" s="36"/>
      <c r="L11" s="26"/>
      <c r="M11" s="27"/>
      <c r="N11" s="12" t="s">
        <v>57</v>
      </c>
      <c r="O11" s="36" t="s">
        <v>58</v>
      </c>
      <c r="P11" s="26">
        <v>1</v>
      </c>
      <c r="Q11" s="27">
        <f>(VLOOKUP(O11,'Matriz de Carga'!$B$3:$C$51,2,0))*P11</f>
        <v>9782</v>
      </c>
      <c r="R11" s="12"/>
      <c r="S11" s="36"/>
      <c r="T11" s="26"/>
      <c r="U11" s="27"/>
      <c r="V11" s="12" t="s">
        <v>57</v>
      </c>
      <c r="W11" s="36" t="s">
        <v>58</v>
      </c>
      <c r="X11" s="26">
        <v>1</v>
      </c>
      <c r="Y11" s="27">
        <f>(VLOOKUP(W11,'Matriz de Carga'!$B$3:$C$51,2,0))*X11</f>
        <v>9782</v>
      </c>
    </row>
    <row r="12" spans="2:25">
      <c r="B12" s="14"/>
      <c r="C12" s="38"/>
      <c r="D12" s="38"/>
      <c r="E12" s="37"/>
      <c r="F12" s="12" t="s">
        <v>59</v>
      </c>
      <c r="G12" s="36" t="s">
        <v>60</v>
      </c>
      <c r="H12" s="26">
        <v>1</v>
      </c>
      <c r="I12" s="27">
        <f>(VLOOKUP(G12,'Matriz de Carga'!$B$3:$C$51,2,0))*H12</f>
        <v>16000</v>
      </c>
      <c r="J12" s="12"/>
      <c r="K12" s="36"/>
      <c r="L12" s="26"/>
      <c r="M12" s="27"/>
      <c r="N12" s="12" t="s">
        <v>59</v>
      </c>
      <c r="O12" s="36" t="s">
        <v>60</v>
      </c>
      <c r="P12" s="26">
        <v>1</v>
      </c>
      <c r="Q12" s="27">
        <f>(VLOOKUP(O12,'Matriz de Carga'!$B$3:$C$51,2,0))*P12</f>
        <v>16000</v>
      </c>
      <c r="R12" s="12"/>
      <c r="S12" s="36"/>
      <c r="T12" s="26"/>
      <c r="U12" s="27"/>
      <c r="V12" s="12" t="s">
        <v>59</v>
      </c>
      <c r="W12" s="36" t="s">
        <v>60</v>
      </c>
      <c r="X12" s="26">
        <v>1</v>
      </c>
      <c r="Y12" s="27">
        <f>(VLOOKUP(W12,'Matriz de Carga'!$B$3:$C$51,2,0))*X12</f>
        <v>16000</v>
      </c>
    </row>
    <row r="13" spans="2:25">
      <c r="B13" s="14"/>
      <c r="C13" s="38"/>
      <c r="D13" s="38"/>
      <c r="E13" s="37"/>
      <c r="F13" s="12" t="s">
        <v>111</v>
      </c>
      <c r="G13" s="36" t="s">
        <v>62</v>
      </c>
      <c r="H13" s="26">
        <v>1</v>
      </c>
      <c r="I13" s="27">
        <f>(VLOOKUP(G13,'Matriz de Carga'!$B$3:$C$51,2,0))*H13</f>
        <v>32683</v>
      </c>
      <c r="J13" s="12"/>
      <c r="K13" s="36"/>
      <c r="L13" s="40"/>
      <c r="M13" s="27"/>
      <c r="N13" s="12" t="s">
        <v>41</v>
      </c>
      <c r="O13" s="42" t="s">
        <v>56</v>
      </c>
      <c r="P13" s="26">
        <v>1</v>
      </c>
      <c r="Q13" s="27">
        <f>(VLOOKUP(O13,'Matriz de Carga'!$B$3:$C$51,2,0))*P13</f>
        <v>56588</v>
      </c>
      <c r="R13" s="12"/>
      <c r="S13" s="36"/>
      <c r="T13" s="40"/>
      <c r="U13" s="27"/>
      <c r="V13" s="12" t="s">
        <v>111</v>
      </c>
      <c r="W13" s="36" t="s">
        <v>62</v>
      </c>
      <c r="X13" s="26">
        <v>1</v>
      </c>
      <c r="Y13" s="27">
        <f>(VLOOKUP(W13,'Matriz de Carga'!$B$3:$C$51,2,0))*X13</f>
        <v>32683</v>
      </c>
    </row>
    <row r="14" spans="2:25">
      <c r="B14" s="14"/>
      <c r="C14" s="38"/>
      <c r="D14" s="38"/>
      <c r="E14" s="37"/>
      <c r="F14" s="12" t="s">
        <v>59</v>
      </c>
      <c r="G14" s="36" t="s">
        <v>78</v>
      </c>
      <c r="H14" s="26">
        <v>1</v>
      </c>
      <c r="I14" s="27">
        <f>(VLOOKUP(G14,'Matriz de Carga'!$B$3:$C$51,2,0))*H14</f>
        <v>4460</v>
      </c>
      <c r="J14" s="12"/>
      <c r="K14" s="36"/>
      <c r="L14" s="40"/>
      <c r="M14" s="27"/>
      <c r="N14" s="12" t="s">
        <v>111</v>
      </c>
      <c r="O14" s="36" t="s">
        <v>62</v>
      </c>
      <c r="P14" s="26">
        <v>1</v>
      </c>
      <c r="Q14" s="27">
        <f>(VLOOKUP(O14,'Matriz de Carga'!$B$3:$C$51,2,0))*P14</f>
        <v>32683</v>
      </c>
      <c r="R14" s="12"/>
      <c r="S14" s="36"/>
      <c r="T14" s="40"/>
      <c r="U14" s="27"/>
      <c r="V14" s="12" t="s">
        <v>59</v>
      </c>
      <c r="W14" s="36" t="s">
        <v>78</v>
      </c>
      <c r="X14" s="26">
        <v>1</v>
      </c>
      <c r="Y14" s="27">
        <f>(VLOOKUP(W14,'Matriz de Carga'!$B$3:$C$51,2,0))*X14</f>
        <v>4460</v>
      </c>
    </row>
    <row r="15" spans="2:25">
      <c r="B15" s="14"/>
      <c r="C15" s="38"/>
      <c r="D15" s="38"/>
      <c r="E15" s="37" t="str">
        <f>IFERROR(#REF!/(1-#REF!),"")</f>
        <v/>
      </c>
      <c r="F15" s="12" t="s">
        <v>79</v>
      </c>
      <c r="G15" s="36" t="s">
        <v>80</v>
      </c>
      <c r="H15" s="26">
        <v>3</v>
      </c>
      <c r="I15" s="27">
        <f>(VLOOKUP(G15,'Matriz de Carga'!$B$3:$C$51,2,0))*H15</f>
        <v>8370</v>
      </c>
      <c r="J15" s="12"/>
      <c r="K15" s="36"/>
      <c r="L15" s="36"/>
      <c r="M15" s="13" t="str">
        <f>IFERROR(#REF!/(1-#REF!),"")</f>
        <v/>
      </c>
      <c r="N15" s="12" t="s">
        <v>59</v>
      </c>
      <c r="O15" s="36" t="s">
        <v>78</v>
      </c>
      <c r="P15" s="26">
        <v>1</v>
      </c>
      <c r="Q15" s="27">
        <f>(VLOOKUP(O15,'Matriz de Carga'!$B$3:$C$51,2,0))*P15</f>
        <v>4460</v>
      </c>
      <c r="R15" s="12"/>
      <c r="S15" s="36"/>
      <c r="T15" s="36"/>
      <c r="U15" s="13" t="str">
        <f>IFERROR(#REF!/(1-#REF!),"")</f>
        <v/>
      </c>
      <c r="V15" s="12" t="s">
        <v>79</v>
      </c>
      <c r="W15" s="36" t="s">
        <v>80</v>
      </c>
      <c r="X15" s="26">
        <v>3</v>
      </c>
      <c r="Y15" s="27">
        <f>(VLOOKUP(W15,'Matriz de Carga'!$B$3:$C$51,2,0))*X15</f>
        <v>8370</v>
      </c>
    </row>
    <row r="16" spans="2:25">
      <c r="B16" s="14"/>
      <c r="C16" s="38"/>
      <c r="D16" s="38"/>
      <c r="E16" s="37"/>
      <c r="F16" s="12"/>
      <c r="G16" s="36"/>
      <c r="H16" s="26"/>
      <c r="I16" s="44"/>
      <c r="J16" s="12"/>
      <c r="K16" s="36"/>
      <c r="L16" s="36"/>
      <c r="M16" s="13"/>
      <c r="N16" s="12" t="s">
        <v>79</v>
      </c>
      <c r="O16" s="36" t="s">
        <v>80</v>
      </c>
      <c r="P16" s="26">
        <v>3</v>
      </c>
      <c r="Q16" s="27">
        <f>(VLOOKUP(O16,'Matriz de Carga'!$B$3:$C$51,2,0))*P16</f>
        <v>8370</v>
      </c>
      <c r="R16" s="12"/>
      <c r="S16" s="36"/>
      <c r="T16" s="36"/>
      <c r="U16" s="13"/>
      <c r="V16" s="12"/>
      <c r="W16" s="36"/>
      <c r="X16" s="36"/>
      <c r="Y16" s="13"/>
    </row>
    <row r="17" spans="2:25">
      <c r="B17" s="15" t="s">
        <v>115</v>
      </c>
      <c r="C17" s="39"/>
      <c r="D17" s="39"/>
      <c r="E17" s="41">
        <f>SUM(E6:E15)</f>
        <v>165550.5</v>
      </c>
      <c r="F17" s="15" t="s">
        <v>115</v>
      </c>
      <c r="G17" s="39"/>
      <c r="H17" s="39"/>
      <c r="I17" s="41">
        <f>SUM(I6:I15)</f>
        <v>373228.5</v>
      </c>
      <c r="J17" s="15" t="s">
        <v>115</v>
      </c>
      <c r="K17" s="39"/>
      <c r="L17" s="39"/>
      <c r="M17" s="16">
        <f>SUM(M6:M15)</f>
        <v>159575.5</v>
      </c>
      <c r="N17" s="15" t="s">
        <v>115</v>
      </c>
      <c r="O17" s="39"/>
      <c r="P17" s="39"/>
      <c r="Q17" s="16">
        <f>SUM(Q6:Q16)</f>
        <v>429816.5</v>
      </c>
      <c r="R17" s="15" t="s">
        <v>115</v>
      </c>
      <c r="S17" s="39"/>
      <c r="T17" s="39"/>
      <c r="U17" s="16">
        <f>SUM(U6:U15)</f>
        <v>159575.5</v>
      </c>
      <c r="V17" s="15" t="s">
        <v>115</v>
      </c>
      <c r="W17" s="39"/>
      <c r="X17" s="39"/>
      <c r="Y17" s="16">
        <f>SUM(Y6:Y15)</f>
        <v>373228.5</v>
      </c>
    </row>
    <row r="18" spans="2:25" ht="15.75" thickBot="1">
      <c r="B18" s="17" t="s">
        <v>116</v>
      </c>
      <c r="C18" s="18"/>
      <c r="D18" s="18"/>
      <c r="E18" s="19">
        <f>'Matriz de Carga'!G12</f>
        <v>30000</v>
      </c>
      <c r="F18" s="17" t="s">
        <v>116</v>
      </c>
      <c r="G18" s="20"/>
      <c r="H18" s="20"/>
      <c r="I18" s="19">
        <f>'Matriz de Carga'!G12</f>
        <v>30000</v>
      </c>
      <c r="J18" s="17" t="s">
        <v>116</v>
      </c>
      <c r="K18" s="20"/>
      <c r="L18" s="20"/>
      <c r="M18" s="21">
        <f>'Matriz de Carga'!G12</f>
        <v>30000</v>
      </c>
      <c r="N18" s="17" t="s">
        <v>116</v>
      </c>
      <c r="O18" s="20"/>
      <c r="P18" s="20"/>
      <c r="Q18" s="21">
        <f>'Matriz de Carga'!G12</f>
        <v>30000</v>
      </c>
      <c r="R18" s="17" t="s">
        <v>116</v>
      </c>
      <c r="S18" s="20"/>
      <c r="T18" s="20"/>
      <c r="U18" s="21">
        <f>'Matriz de Carga'!G12</f>
        <v>30000</v>
      </c>
      <c r="V18" s="17" t="s">
        <v>116</v>
      </c>
      <c r="W18" s="20"/>
      <c r="X18" s="20"/>
      <c r="Y18" s="21">
        <f>'Matriz de Carga'!G12</f>
        <v>30000</v>
      </c>
    </row>
    <row r="19" spans="2:25" ht="15.75" thickBot="1">
      <c r="B19" s="22" t="s">
        <v>117</v>
      </c>
      <c r="C19" s="23"/>
      <c r="D19" s="23"/>
      <c r="E19" s="24">
        <f>E17+E5+E18</f>
        <v>334600.5</v>
      </c>
      <c r="F19" s="22" t="s">
        <v>117</v>
      </c>
      <c r="G19" s="23"/>
      <c r="H19" s="23"/>
      <c r="I19" s="24">
        <f>I17+I5+I18</f>
        <v>634978.5</v>
      </c>
      <c r="J19" s="22" t="s">
        <v>117</v>
      </c>
      <c r="K19" s="23"/>
      <c r="L19" s="23"/>
      <c r="M19" s="25">
        <f>M17+M5+M18</f>
        <v>328625.5</v>
      </c>
      <c r="N19" s="22" t="s">
        <v>117</v>
      </c>
      <c r="O19" s="23"/>
      <c r="P19" s="23"/>
      <c r="Q19" s="25">
        <f>Q17+Q5+Q18</f>
        <v>700836.5</v>
      </c>
      <c r="R19" s="22" t="s">
        <v>117</v>
      </c>
      <c r="S19" s="23"/>
      <c r="T19" s="23"/>
      <c r="U19" s="25">
        <f>U17+U5+U18</f>
        <v>328625.5</v>
      </c>
      <c r="V19" s="22" t="s">
        <v>117</v>
      </c>
      <c r="W19" s="23"/>
      <c r="X19" s="23"/>
      <c r="Y19" s="25">
        <f>Y17+Y5+Y18</f>
        <v>634978.5</v>
      </c>
    </row>
    <row r="20" spans="2:25" ht="15.75" thickBot="1">
      <c r="B20" s="22" t="s">
        <v>118</v>
      </c>
      <c r="C20" s="23"/>
      <c r="D20" s="23"/>
      <c r="E20" s="24">
        <f>E19*1.19</f>
        <v>398174.59499999997</v>
      </c>
      <c r="F20" s="22" t="s">
        <v>118</v>
      </c>
      <c r="G20" s="23"/>
      <c r="H20" s="23"/>
      <c r="I20" s="24">
        <f>I19*1.19</f>
        <v>755624.41499999992</v>
      </c>
      <c r="J20" s="22" t="s">
        <v>118</v>
      </c>
      <c r="K20" s="23"/>
      <c r="L20" s="23"/>
      <c r="M20" s="25">
        <f>M19*1.19</f>
        <v>391064.34499999997</v>
      </c>
      <c r="N20" s="22" t="s">
        <v>118</v>
      </c>
      <c r="O20" s="23"/>
      <c r="P20" s="23"/>
      <c r="Q20" s="25">
        <f>Q19*1.19</f>
        <v>833995.43499999994</v>
      </c>
      <c r="R20" s="22" t="s">
        <v>118</v>
      </c>
      <c r="S20" s="23"/>
      <c r="T20" s="23"/>
      <c r="U20" s="25">
        <f>U19*1.19</f>
        <v>391064.34499999997</v>
      </c>
      <c r="V20" s="22" t="s">
        <v>118</v>
      </c>
      <c r="W20" s="23"/>
      <c r="X20" s="23"/>
      <c r="Y20" s="25">
        <f>Y19*1.19</f>
        <v>755624.41499999992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9498-6711-450C-939F-B7282F424CF4}">
  <dimension ref="B1:Y23"/>
  <sheetViews>
    <sheetView topLeftCell="H1" zoomScaleNormal="100" workbookViewId="0">
      <selection activeCell="J29" sqref="J29"/>
    </sheetView>
  </sheetViews>
  <sheetFormatPr baseColWidth="10" defaultColWidth="11.42578125" defaultRowHeight="15"/>
  <cols>
    <col min="1" max="1" width="2" style="1" customWidth="1"/>
    <col min="2" max="2" width="23.85546875" style="1" bestFit="1" customWidth="1"/>
    <col min="3" max="3" width="14.28515625" style="1" bestFit="1" customWidth="1"/>
    <col min="4" max="4" width="6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6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6" style="1" bestFit="1" customWidth="1"/>
    <col min="13" max="13" width="12.7109375" style="1" customWidth="1"/>
    <col min="14" max="14" width="26.7109375" style="1" bestFit="1" customWidth="1"/>
    <col min="15" max="15" width="14.28515625" style="1" bestFit="1" customWidth="1"/>
    <col min="16" max="16" width="6" style="1" bestFit="1" customWidth="1"/>
    <col min="17" max="17" width="11.42578125" style="1"/>
    <col min="18" max="18" width="23.85546875" style="1" bestFit="1" customWidth="1"/>
    <col min="19" max="19" width="14.28515625" style="1" bestFit="1" customWidth="1"/>
    <col min="20" max="21" width="11.42578125" style="1"/>
    <col min="22" max="22" width="23.8554687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136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 s="46" customFormat="1">
      <c r="B5" s="6" t="s">
        <v>104</v>
      </c>
      <c r="C5" s="7"/>
      <c r="D5" s="8">
        <v>1.6</v>
      </c>
      <c r="E5" s="9">
        <f>D5*'Matriz de Carga'!G4</f>
        <v>148320</v>
      </c>
      <c r="F5" s="6" t="s">
        <v>104</v>
      </c>
      <c r="G5" s="10"/>
      <c r="H5" s="8">
        <v>2.6</v>
      </c>
      <c r="I5" s="9">
        <f>H5*'Matriz de Carga'!G4</f>
        <v>241020</v>
      </c>
      <c r="J5" s="6" t="s">
        <v>104</v>
      </c>
      <c r="K5" s="10"/>
      <c r="L5" s="8">
        <v>1.6</v>
      </c>
      <c r="M5" s="11">
        <f>L5*'Matriz de Carga'!G4</f>
        <v>148320</v>
      </c>
      <c r="N5" s="6" t="s">
        <v>104</v>
      </c>
      <c r="O5" s="10"/>
      <c r="P5" s="8">
        <v>3</v>
      </c>
      <c r="Q5" s="11">
        <f>P5*'Matriz de Carga'!G4</f>
        <v>278100</v>
      </c>
      <c r="R5" s="6" t="s">
        <v>104</v>
      </c>
      <c r="S5" s="10"/>
      <c r="T5" s="8">
        <v>1.6</v>
      </c>
      <c r="U5" s="11">
        <f>T5*'Matriz de Carga'!G4</f>
        <v>148320</v>
      </c>
      <c r="V5" s="6" t="s">
        <v>104</v>
      </c>
      <c r="W5" s="10"/>
      <c r="X5" s="8">
        <v>2.6</v>
      </c>
      <c r="Y5" s="11">
        <f>X5*'Matriz de Carga'!G4</f>
        <v>241020</v>
      </c>
    </row>
    <row r="6" spans="2:25">
      <c r="B6" s="12" t="s">
        <v>105</v>
      </c>
      <c r="C6" s="36" t="s">
        <v>120</v>
      </c>
      <c r="D6" s="26">
        <v>4.3</v>
      </c>
      <c r="E6" s="37">
        <f>D6*'Matriz de Carga'!G10</f>
        <v>73895.5</v>
      </c>
      <c r="F6" s="12" t="s">
        <v>105</v>
      </c>
      <c r="G6" s="36" t="s">
        <v>120</v>
      </c>
      <c r="H6" s="26">
        <v>4.3</v>
      </c>
      <c r="I6" s="37">
        <f>H6*'Matriz de Carga'!G10</f>
        <v>73895.5</v>
      </c>
      <c r="J6" s="12" t="s">
        <v>105</v>
      </c>
      <c r="K6" s="36" t="s">
        <v>120</v>
      </c>
      <c r="L6" s="26">
        <v>4.3</v>
      </c>
      <c r="M6" s="13">
        <f>L6*'Matriz de Carga'!G10</f>
        <v>73895.5</v>
      </c>
      <c r="N6" s="12" t="s">
        <v>105</v>
      </c>
      <c r="O6" s="36" t="s">
        <v>120</v>
      </c>
      <c r="P6" s="26">
        <v>4.3</v>
      </c>
      <c r="Q6" s="13">
        <f>P6*'Matriz de Carga'!G10</f>
        <v>73895.5</v>
      </c>
      <c r="R6" s="12" t="s">
        <v>105</v>
      </c>
      <c r="S6" s="36" t="s">
        <v>120</v>
      </c>
      <c r="T6" s="26">
        <v>4.3</v>
      </c>
      <c r="U6" s="13">
        <f>T6*'Matriz de Carga'!G10</f>
        <v>73895.5</v>
      </c>
      <c r="V6" s="12" t="s">
        <v>105</v>
      </c>
      <c r="W6" s="36" t="s">
        <v>120</v>
      </c>
      <c r="X6" s="26">
        <v>4.3</v>
      </c>
      <c r="Y6" s="13">
        <f>X6*'Matriz de Carga'!G10</f>
        <v>73895.5</v>
      </c>
    </row>
    <row r="7" spans="2:25">
      <c r="B7" s="12" t="s">
        <v>107</v>
      </c>
      <c r="C7" s="42" t="s">
        <v>87</v>
      </c>
      <c r="D7" s="26">
        <v>1</v>
      </c>
      <c r="E7" s="27">
        <f>(VLOOKUP(C7,'Matriz de Carga'!$B$3:$C$51,2,0))*D7</f>
        <v>17084</v>
      </c>
      <c r="F7" s="12" t="s">
        <v>107</v>
      </c>
      <c r="G7" s="42" t="s">
        <v>87</v>
      </c>
      <c r="H7" s="26">
        <v>1</v>
      </c>
      <c r="I7" s="27">
        <f>(VLOOKUP(G7,'Matriz de Carga'!$B$3:$C$51,2,0))*H7</f>
        <v>17084</v>
      </c>
      <c r="J7" s="12" t="s">
        <v>107</v>
      </c>
      <c r="K7" s="42" t="s">
        <v>87</v>
      </c>
      <c r="L7" s="26">
        <v>1</v>
      </c>
      <c r="M7" s="27">
        <f>(VLOOKUP(K7,'Matriz de Carga'!$B$3:$C$51,2,0))*L7</f>
        <v>17084</v>
      </c>
      <c r="N7" s="12" t="s">
        <v>107</v>
      </c>
      <c r="O7" s="42" t="s">
        <v>87</v>
      </c>
      <c r="P7" s="26">
        <v>1</v>
      </c>
      <c r="Q7" s="27">
        <f>(VLOOKUP(O7,'Matriz de Carga'!$B$3:$C$51,2,0))*P7</f>
        <v>17084</v>
      </c>
      <c r="R7" s="12" t="s">
        <v>107</v>
      </c>
      <c r="S7" s="42" t="s">
        <v>87</v>
      </c>
      <c r="T7" s="26">
        <v>1</v>
      </c>
      <c r="U7" s="27">
        <f>(VLOOKUP(S7,'Matriz de Carga'!$B$3:$C$51,2,0))*T7</f>
        <v>17084</v>
      </c>
      <c r="V7" s="12" t="s">
        <v>107</v>
      </c>
      <c r="W7" s="42" t="s">
        <v>87</v>
      </c>
      <c r="X7" s="26">
        <v>1</v>
      </c>
      <c r="Y7" s="27">
        <f>(VLOOKUP(W7,'Matriz de Carga'!$B$3:$C$51,2,0))*X7</f>
        <v>17084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59</v>
      </c>
      <c r="G8" s="36" t="s">
        <v>78</v>
      </c>
      <c r="H8" s="26">
        <v>1</v>
      </c>
      <c r="I8" s="27">
        <f>(VLOOKUP(G8,'Matriz de Carga'!$B$3:$C$51,2,0))*H8</f>
        <v>4460</v>
      </c>
      <c r="J8" s="12" t="s">
        <v>59</v>
      </c>
      <c r="K8" s="36" t="s">
        <v>78</v>
      </c>
      <c r="L8" s="26">
        <v>1</v>
      </c>
      <c r="M8" s="27">
        <f>(VLOOKUP(K8,'Matriz de Carga'!$B$3:$C$51,2,0))*L8</f>
        <v>4460</v>
      </c>
      <c r="N8" s="12" t="s">
        <v>59</v>
      </c>
      <c r="O8" s="36" t="s">
        <v>78</v>
      </c>
      <c r="P8" s="26">
        <v>1</v>
      </c>
      <c r="Q8" s="27">
        <f>(VLOOKUP(O8,'Matriz de Carga'!$B$3:$C$51,2,0))*P8</f>
        <v>4460</v>
      </c>
      <c r="R8" s="12" t="s">
        <v>59</v>
      </c>
      <c r="S8" s="36" t="s">
        <v>78</v>
      </c>
      <c r="T8" s="26">
        <v>1</v>
      </c>
      <c r="U8" s="27">
        <f>(VLOOKUP(S8,'Matriz de Carga'!$B$3:$C$51,2,0))*T8</f>
        <v>4460</v>
      </c>
      <c r="V8" s="12" t="s">
        <v>59</v>
      </c>
      <c r="W8" s="36" t="s">
        <v>78</v>
      </c>
      <c r="X8" s="26">
        <v>1</v>
      </c>
      <c r="Y8" s="27">
        <f>(VLOOKUP(W8,'Matriz de Carga'!$B$3:$C$51,2,0))*X8</f>
        <v>4460</v>
      </c>
    </row>
    <row r="9" spans="2:25">
      <c r="B9" s="12" t="s">
        <v>109</v>
      </c>
      <c r="C9" s="36" t="s">
        <v>75</v>
      </c>
      <c r="D9" s="26">
        <v>1</v>
      </c>
      <c r="E9" s="27">
        <f>(VLOOKUP(C9,'Matriz de Carga'!$B$3:$C$51,2,0))*D9</f>
        <v>5975</v>
      </c>
      <c r="F9" s="12" t="s">
        <v>53</v>
      </c>
      <c r="G9" s="42" t="s">
        <v>91</v>
      </c>
      <c r="H9" s="26">
        <v>1</v>
      </c>
      <c r="I9" s="27">
        <f>(VLOOKUP(G9,'Matriz de Carga'!$B$3:$C$51,2,0))*H9</f>
        <v>63022</v>
      </c>
      <c r="J9" s="12" t="s">
        <v>108</v>
      </c>
      <c r="K9" s="36" t="s">
        <v>40</v>
      </c>
      <c r="L9" s="26">
        <v>1</v>
      </c>
      <c r="M9" s="27">
        <f>(VLOOKUP(K9,'Matriz de Carga'!$B$3:$C$51,2,0))*L9</f>
        <v>49520</v>
      </c>
      <c r="N9" s="12" t="s">
        <v>53</v>
      </c>
      <c r="O9" s="42" t="s">
        <v>91</v>
      </c>
      <c r="P9" s="26">
        <v>1</v>
      </c>
      <c r="Q9" s="27">
        <f>(VLOOKUP(O9,'Matriz de Carga'!$B$3:$C$51,2,0))*P9</f>
        <v>63022</v>
      </c>
      <c r="R9" s="12" t="s">
        <v>108</v>
      </c>
      <c r="S9" s="36" t="s">
        <v>40</v>
      </c>
      <c r="T9" s="26">
        <v>1</v>
      </c>
      <c r="U9" s="27">
        <f>(VLOOKUP(S9,'Matriz de Carga'!$B$3:$C$51,2,0))*T9</f>
        <v>49520</v>
      </c>
      <c r="V9" s="12" t="s">
        <v>53</v>
      </c>
      <c r="W9" s="42" t="s">
        <v>91</v>
      </c>
      <c r="X9" s="26">
        <v>1</v>
      </c>
      <c r="Y9" s="27">
        <f>(VLOOKUP(W9,'Matriz de Carga'!$B$3:$C$51,2,0))*X9</f>
        <v>63022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108</v>
      </c>
      <c r="G10" s="36" t="s">
        <v>40</v>
      </c>
      <c r="H10" s="26">
        <v>1</v>
      </c>
      <c r="I10" s="27">
        <f>(VLOOKUP(G10,'Matriz de Carga'!$B$3:$C$51,2,0))*H10</f>
        <v>49520</v>
      </c>
      <c r="J10" s="12" t="s">
        <v>79</v>
      </c>
      <c r="K10" s="36" t="s">
        <v>80</v>
      </c>
      <c r="L10" s="26">
        <v>3</v>
      </c>
      <c r="M10" s="27">
        <f>(VLOOKUP(K10,'Matriz de Carga'!$B$3:$C$51,2,0))*L10</f>
        <v>8370</v>
      </c>
      <c r="N10" s="12" t="s">
        <v>108</v>
      </c>
      <c r="O10" s="36" t="s">
        <v>40</v>
      </c>
      <c r="P10" s="26">
        <v>1</v>
      </c>
      <c r="Q10" s="27">
        <f>(VLOOKUP(O10,'Matriz de Carga'!$B$3:$C$51,2,0))*P10</f>
        <v>49520</v>
      </c>
      <c r="R10" s="12" t="s">
        <v>79</v>
      </c>
      <c r="S10" s="36" t="s">
        <v>80</v>
      </c>
      <c r="T10" s="26">
        <v>3</v>
      </c>
      <c r="U10" s="27">
        <f>(VLOOKUP(S10,'Matriz de Carga'!$B$3:$C$51,2,0))*T10</f>
        <v>8370</v>
      </c>
      <c r="V10" s="12" t="s">
        <v>108</v>
      </c>
      <c r="W10" s="36" t="s">
        <v>40</v>
      </c>
      <c r="X10" s="26">
        <v>1</v>
      </c>
      <c r="Y10" s="27">
        <f>(VLOOKUP(W10,'Matriz de Carga'!$B$3:$C$51,2,0))*X10</f>
        <v>49520</v>
      </c>
    </row>
    <row r="11" spans="2:25">
      <c r="B11" s="12" t="s">
        <v>79</v>
      </c>
      <c r="C11" s="36" t="s">
        <v>80</v>
      </c>
      <c r="D11" s="26">
        <v>3</v>
      </c>
      <c r="E11" s="27">
        <f>(VLOOKUP(C11,'Matriz de Carga'!$B$3:$C$51,2,0))*D11</f>
        <v>8370</v>
      </c>
      <c r="F11" s="12" t="s">
        <v>47</v>
      </c>
      <c r="G11" s="42" t="s">
        <v>92</v>
      </c>
      <c r="H11" s="26">
        <v>4</v>
      </c>
      <c r="I11" s="27">
        <f>(VLOOKUP(G11,'Matriz de Carga'!$B$3:$C$51,2,0))*H11</f>
        <v>111508</v>
      </c>
      <c r="J11" s="12"/>
      <c r="K11" s="36"/>
      <c r="L11" s="26"/>
      <c r="M11" s="27"/>
      <c r="N11" s="12" t="s">
        <v>47</v>
      </c>
      <c r="O11" s="42" t="s">
        <v>92</v>
      </c>
      <c r="P11" s="26">
        <v>4</v>
      </c>
      <c r="Q11" s="27">
        <f>(VLOOKUP(O11,'Matriz de Carga'!$B$3:$C$51,2,0))*P11</f>
        <v>111508</v>
      </c>
      <c r="R11" s="12"/>
      <c r="S11" s="36"/>
      <c r="T11" s="26"/>
      <c r="U11" s="27"/>
      <c r="V11" s="12" t="s">
        <v>47</v>
      </c>
      <c r="W11" s="42" t="s">
        <v>92</v>
      </c>
      <c r="X11" s="26">
        <v>4</v>
      </c>
      <c r="Y11" s="27">
        <f>(VLOOKUP(W11,'Matriz de Carga'!$B$3:$C$51,2,0))*X11</f>
        <v>111508</v>
      </c>
    </row>
    <row r="12" spans="2:25">
      <c r="B12" s="14"/>
      <c r="C12" s="38"/>
      <c r="D12" s="38"/>
      <c r="E12" s="37"/>
      <c r="F12" s="12" t="s">
        <v>57</v>
      </c>
      <c r="G12" s="42" t="s">
        <v>58</v>
      </c>
      <c r="H12" s="26">
        <v>1</v>
      </c>
      <c r="I12" s="27">
        <f>(VLOOKUP(G12,'Matriz de Carga'!$B$3:$C$51,2,0))*H12</f>
        <v>9782</v>
      </c>
      <c r="J12" s="12"/>
      <c r="K12" s="36"/>
      <c r="L12" s="26"/>
      <c r="M12" s="27"/>
      <c r="N12" s="12" t="s">
        <v>57</v>
      </c>
      <c r="O12" s="42" t="s">
        <v>58</v>
      </c>
      <c r="P12" s="26">
        <v>1</v>
      </c>
      <c r="Q12" s="27">
        <f>(VLOOKUP(O12,'Matriz de Carga'!$B$3:$C$51,2,0))*P12</f>
        <v>9782</v>
      </c>
      <c r="R12" s="12"/>
      <c r="S12" s="36"/>
      <c r="T12" s="26"/>
      <c r="U12" s="27"/>
      <c r="V12" s="12" t="s">
        <v>57</v>
      </c>
      <c r="W12" s="42" t="s">
        <v>58</v>
      </c>
      <c r="X12" s="26">
        <v>1</v>
      </c>
      <c r="Y12" s="27">
        <f>(VLOOKUP(W12,'Matriz de Carga'!$B$3:$C$51,2,0))*X12</f>
        <v>9782</v>
      </c>
    </row>
    <row r="13" spans="2:25">
      <c r="B13" s="14"/>
      <c r="C13" s="38"/>
      <c r="D13" s="38"/>
      <c r="E13" s="37"/>
      <c r="F13" s="12" t="s">
        <v>59</v>
      </c>
      <c r="G13" s="42" t="s">
        <v>60</v>
      </c>
      <c r="H13" s="26">
        <v>1</v>
      </c>
      <c r="I13" s="27">
        <f>(VLOOKUP(G13,'Matriz de Carga'!$B$3:$C$51,2,0))*H13</f>
        <v>16000</v>
      </c>
      <c r="J13" s="12"/>
      <c r="K13" s="36"/>
      <c r="L13" s="40"/>
      <c r="M13" s="27"/>
      <c r="N13" s="12" t="s">
        <v>59</v>
      </c>
      <c r="O13" s="42" t="s">
        <v>60</v>
      </c>
      <c r="P13" s="26">
        <v>1</v>
      </c>
      <c r="Q13" s="27">
        <f>(VLOOKUP(O13,'Matriz de Carga'!$B$3:$C$51,2,0))*P13</f>
        <v>16000</v>
      </c>
      <c r="R13" s="12"/>
      <c r="S13" s="36"/>
      <c r="T13" s="40"/>
      <c r="U13" s="27"/>
      <c r="V13" s="12" t="s">
        <v>59</v>
      </c>
      <c r="W13" s="42" t="s">
        <v>60</v>
      </c>
      <c r="X13" s="26">
        <v>1</v>
      </c>
      <c r="Y13" s="27">
        <f>(VLOOKUP(W13,'Matriz de Carga'!$B$3:$C$51,2,0))*X13</f>
        <v>16000</v>
      </c>
    </row>
    <row r="14" spans="2:25">
      <c r="B14" s="14"/>
      <c r="C14" s="38"/>
      <c r="D14" s="38"/>
      <c r="E14" s="37"/>
      <c r="F14" s="12" t="s">
        <v>137</v>
      </c>
      <c r="G14" s="42" t="s">
        <v>90</v>
      </c>
      <c r="H14" s="26">
        <v>1</v>
      </c>
      <c r="I14" s="27">
        <f>(VLOOKUP(G14,'Matriz de Carga'!$B$3:$C$51,2,0))*H14</f>
        <v>19583</v>
      </c>
      <c r="J14" s="12"/>
      <c r="K14" s="36"/>
      <c r="L14" s="40"/>
      <c r="M14" s="27"/>
      <c r="N14" s="12" t="s">
        <v>137</v>
      </c>
      <c r="O14" s="42" t="s">
        <v>90</v>
      </c>
      <c r="P14" s="26">
        <v>1</v>
      </c>
      <c r="Q14" s="27">
        <f>(VLOOKUP(O14,'Matriz de Carga'!$B$3:$C$51,2,0))*P14</f>
        <v>19583</v>
      </c>
      <c r="R14" s="12"/>
      <c r="S14" s="36"/>
      <c r="T14" s="40"/>
      <c r="U14" s="27"/>
      <c r="V14" s="12" t="s">
        <v>137</v>
      </c>
      <c r="W14" s="42" t="s">
        <v>90</v>
      </c>
      <c r="X14" s="26">
        <v>1</v>
      </c>
      <c r="Y14" s="27">
        <f>(VLOOKUP(W14,'Matriz de Carga'!$B$3:$C$51,2,0))*X14</f>
        <v>19583</v>
      </c>
    </row>
    <row r="15" spans="2:25">
      <c r="B15" s="14"/>
      <c r="C15" s="38"/>
      <c r="D15" s="38"/>
      <c r="E15" s="37"/>
      <c r="F15" s="12" t="s">
        <v>79</v>
      </c>
      <c r="G15" s="36" t="s">
        <v>80</v>
      </c>
      <c r="H15" s="26">
        <v>3</v>
      </c>
      <c r="I15" s="27">
        <f>(VLOOKUP(G15,'Matriz de Carga'!$B$3:$C$51,2,0))*H15</f>
        <v>8370</v>
      </c>
      <c r="J15" s="12"/>
      <c r="K15" s="36"/>
      <c r="L15" s="40"/>
      <c r="M15" s="27"/>
      <c r="N15" s="12" t="s">
        <v>79</v>
      </c>
      <c r="O15" s="36" t="s">
        <v>80</v>
      </c>
      <c r="P15" s="26">
        <v>3</v>
      </c>
      <c r="Q15" s="27">
        <f>(VLOOKUP(O15,'Matriz de Carga'!$B$3:$C$51,2,0))*P15</f>
        <v>8370</v>
      </c>
      <c r="R15" s="12"/>
      <c r="S15" s="36"/>
      <c r="T15" s="40"/>
      <c r="U15" s="27"/>
      <c r="V15" s="12" t="s">
        <v>79</v>
      </c>
      <c r="W15" s="36" t="s">
        <v>80</v>
      </c>
      <c r="X15" s="26">
        <v>3</v>
      </c>
      <c r="Y15" s="27">
        <f>(VLOOKUP(W15,'Matriz de Carga'!$B$3:$C$51,2,0))*X15</f>
        <v>8370</v>
      </c>
    </row>
    <row r="16" spans="2:25">
      <c r="B16" s="14"/>
      <c r="C16" s="38"/>
      <c r="D16" s="38"/>
      <c r="E16" s="37" t="str">
        <f>IFERROR(#REF!/(1-#REF!),"")</f>
        <v/>
      </c>
      <c r="F16" s="12" t="s">
        <v>111</v>
      </c>
      <c r="G16" s="36" t="s">
        <v>62</v>
      </c>
      <c r="H16" s="26">
        <v>1</v>
      </c>
      <c r="I16" s="27">
        <f>(VLOOKUP(G16,'Matriz de Carga'!$B$3:$C$51,2,0))*H16</f>
        <v>32683</v>
      </c>
      <c r="J16" s="12"/>
      <c r="K16" s="36"/>
      <c r="L16" s="36"/>
      <c r="M16" s="13" t="str">
        <f>IFERROR(#REF!/(1-#REF!),"")</f>
        <v/>
      </c>
      <c r="N16" s="12" t="s">
        <v>111</v>
      </c>
      <c r="O16" s="36" t="s">
        <v>62</v>
      </c>
      <c r="P16" s="26">
        <v>1</v>
      </c>
      <c r="Q16" s="27">
        <f>(VLOOKUP(O16,'Matriz de Carga'!$B$3:$C$51,2,0))*P16</f>
        <v>32683</v>
      </c>
      <c r="R16" s="12"/>
      <c r="S16" s="36"/>
      <c r="T16" s="36"/>
      <c r="U16" s="13" t="str">
        <f>IFERROR(#REF!/(1-#REF!),"")</f>
        <v/>
      </c>
      <c r="V16" s="12" t="s">
        <v>111</v>
      </c>
      <c r="W16" s="36" t="s">
        <v>62</v>
      </c>
      <c r="X16" s="26">
        <v>1</v>
      </c>
      <c r="Y16" s="27">
        <f>(VLOOKUP(W16,'Matriz de Carga'!$B$3:$C$51,2,0))*X16</f>
        <v>32683</v>
      </c>
    </row>
    <row r="17" spans="2:25">
      <c r="B17" s="14"/>
      <c r="C17" s="38"/>
      <c r="D17" s="38"/>
      <c r="E17" s="37"/>
      <c r="F17" s="12"/>
      <c r="G17" s="36"/>
      <c r="H17" s="26"/>
      <c r="I17" s="44"/>
      <c r="J17" s="12"/>
      <c r="K17" s="36"/>
      <c r="L17" s="36"/>
      <c r="M17" s="13"/>
      <c r="N17" s="12" t="s">
        <v>129</v>
      </c>
      <c r="O17" s="36" t="s">
        <v>83</v>
      </c>
      <c r="P17" s="26">
        <v>7</v>
      </c>
      <c r="Q17" s="27">
        <f>(VLOOKUP(O17,'Matriz de Carga'!$B$3:$C$51,2,0))*P17</f>
        <v>286986</v>
      </c>
      <c r="R17" s="12"/>
      <c r="S17" s="36"/>
      <c r="T17" s="36"/>
      <c r="U17" s="13"/>
      <c r="V17" s="12"/>
      <c r="W17" s="36"/>
      <c r="X17" s="36"/>
      <c r="Y17" s="13"/>
    </row>
    <row r="18" spans="2:25">
      <c r="B18" s="14"/>
      <c r="C18" s="38"/>
      <c r="D18" s="38"/>
      <c r="E18" s="37"/>
      <c r="F18" s="12"/>
      <c r="G18" s="36"/>
      <c r="H18" s="26"/>
      <c r="I18" s="44"/>
      <c r="J18" s="12"/>
      <c r="K18" s="36"/>
      <c r="L18" s="36"/>
      <c r="M18" s="13"/>
      <c r="N18" s="12" t="s">
        <v>130</v>
      </c>
      <c r="O18" s="36" t="s">
        <v>85</v>
      </c>
      <c r="P18" s="26">
        <v>2</v>
      </c>
      <c r="Q18" s="27">
        <f>(VLOOKUP(O18,'Matriz de Carga'!$B$3:$C$51,2,0))*P18</f>
        <v>3816</v>
      </c>
      <c r="R18" s="12"/>
      <c r="S18" s="36"/>
      <c r="T18" s="36"/>
      <c r="U18" s="13"/>
      <c r="V18" s="12"/>
      <c r="W18" s="36"/>
      <c r="X18" s="36"/>
      <c r="Y18" s="13"/>
    </row>
    <row r="19" spans="2:25">
      <c r="B19" s="14"/>
      <c r="C19" s="38"/>
      <c r="D19" s="38"/>
      <c r="E19" s="37"/>
      <c r="F19" s="12"/>
      <c r="G19" s="36"/>
      <c r="H19" s="26"/>
      <c r="I19" s="44"/>
      <c r="J19" s="12"/>
      <c r="K19" s="36"/>
      <c r="L19" s="36"/>
      <c r="M19" s="13"/>
      <c r="N19" s="12" t="s">
        <v>59</v>
      </c>
      <c r="O19" s="36" t="s">
        <v>86</v>
      </c>
      <c r="P19" s="26">
        <v>1</v>
      </c>
      <c r="Q19" s="27">
        <f>(VLOOKUP(O19,'Matriz de Carga'!$B$3:$C$51,2,0))*P19</f>
        <v>4831</v>
      </c>
      <c r="R19" s="12"/>
      <c r="S19" s="36"/>
      <c r="T19" s="36"/>
      <c r="U19" s="13"/>
      <c r="V19" s="12"/>
      <c r="W19" s="36"/>
      <c r="X19" s="36"/>
      <c r="Y19" s="13"/>
    </row>
    <row r="20" spans="2:25">
      <c r="B20" s="15" t="s">
        <v>115</v>
      </c>
      <c r="C20" s="39"/>
      <c r="D20" s="39"/>
      <c r="E20" s="41">
        <f>SUM(E6:E16)</f>
        <v>159304.5</v>
      </c>
      <c r="F20" s="15" t="s">
        <v>115</v>
      </c>
      <c r="G20" s="39"/>
      <c r="H20" s="39"/>
      <c r="I20" s="41">
        <f>SUM(I6:I16)</f>
        <v>405907.5</v>
      </c>
      <c r="J20" s="15" t="s">
        <v>115</v>
      </c>
      <c r="K20" s="39"/>
      <c r="L20" s="39"/>
      <c r="M20" s="16">
        <f>SUM(M6:M16)</f>
        <v>153329.5</v>
      </c>
      <c r="N20" s="15" t="s">
        <v>115</v>
      </c>
      <c r="O20" s="39"/>
      <c r="P20" s="39"/>
      <c r="Q20" s="16">
        <f>SUM(Q6:Q19)</f>
        <v>701540.5</v>
      </c>
      <c r="R20" s="15" t="s">
        <v>115</v>
      </c>
      <c r="S20" s="39"/>
      <c r="T20" s="39"/>
      <c r="U20" s="16">
        <f>SUM(U6:U19)</f>
        <v>153329.5</v>
      </c>
      <c r="V20" s="15" t="s">
        <v>115</v>
      </c>
      <c r="W20" s="39"/>
      <c r="X20" s="39"/>
      <c r="Y20" s="16">
        <f>SUM(Y6:Y16)</f>
        <v>405907.5</v>
      </c>
    </row>
    <row r="21" spans="2:25" ht="15.75" thickBot="1">
      <c r="B21" s="17" t="s">
        <v>116</v>
      </c>
      <c r="C21" s="18"/>
      <c r="D21" s="18"/>
      <c r="E21" s="19">
        <f>'Matriz de Carga'!G12</f>
        <v>30000</v>
      </c>
      <c r="F21" s="17" t="s">
        <v>116</v>
      </c>
      <c r="G21" s="20"/>
      <c r="H21" s="20"/>
      <c r="I21" s="19">
        <f>'Matriz de Carga'!G12</f>
        <v>30000</v>
      </c>
      <c r="J21" s="17" t="s">
        <v>116</v>
      </c>
      <c r="K21" s="20"/>
      <c r="L21" s="20"/>
      <c r="M21" s="21">
        <f>'Matriz de Carga'!G12</f>
        <v>30000</v>
      </c>
      <c r="N21" s="17" t="s">
        <v>116</v>
      </c>
      <c r="O21" s="20"/>
      <c r="P21" s="20"/>
      <c r="Q21" s="21">
        <f>'Matriz de Carga'!G12</f>
        <v>30000</v>
      </c>
      <c r="R21" s="17" t="s">
        <v>116</v>
      </c>
      <c r="S21" s="20"/>
      <c r="T21" s="20"/>
      <c r="U21" s="21">
        <f>'Matriz de Carga'!G12</f>
        <v>30000</v>
      </c>
      <c r="V21" s="17" t="s">
        <v>116</v>
      </c>
      <c r="W21" s="20"/>
      <c r="X21" s="20"/>
      <c r="Y21" s="21">
        <f>'Matriz de Carga'!G12</f>
        <v>30000</v>
      </c>
    </row>
    <row r="22" spans="2:25" ht="15.75" thickBot="1">
      <c r="B22" s="22" t="s">
        <v>117</v>
      </c>
      <c r="C22" s="23"/>
      <c r="D22" s="23"/>
      <c r="E22" s="24">
        <f>E20+E5+E21</f>
        <v>337624.5</v>
      </c>
      <c r="F22" s="22" t="s">
        <v>117</v>
      </c>
      <c r="G22" s="23"/>
      <c r="H22" s="23"/>
      <c r="I22" s="24">
        <f>I20+I5+I21</f>
        <v>676927.5</v>
      </c>
      <c r="J22" s="22" t="s">
        <v>117</v>
      </c>
      <c r="K22" s="23"/>
      <c r="L22" s="23"/>
      <c r="M22" s="25">
        <f>M20+M5+M21</f>
        <v>331649.5</v>
      </c>
      <c r="N22" s="22" t="s">
        <v>117</v>
      </c>
      <c r="O22" s="23"/>
      <c r="P22" s="23"/>
      <c r="Q22" s="25">
        <f>Q20+Q5+Q21</f>
        <v>1009640.5</v>
      </c>
      <c r="R22" s="22" t="s">
        <v>117</v>
      </c>
      <c r="S22" s="23"/>
      <c r="T22" s="23"/>
      <c r="U22" s="25">
        <f>U20+U5+U21</f>
        <v>331649.5</v>
      </c>
      <c r="V22" s="22" t="s">
        <v>117</v>
      </c>
      <c r="W22" s="23"/>
      <c r="X22" s="23"/>
      <c r="Y22" s="25">
        <f>Y20+Y5+Y21</f>
        <v>676927.5</v>
      </c>
    </row>
    <row r="23" spans="2:25" ht="15.75" thickBot="1">
      <c r="B23" s="22" t="s">
        <v>118</v>
      </c>
      <c r="C23" s="23"/>
      <c r="D23" s="23"/>
      <c r="E23" s="24">
        <f>E22*1.19</f>
        <v>401773.15499999997</v>
      </c>
      <c r="F23" s="22" t="s">
        <v>118</v>
      </c>
      <c r="G23" s="23"/>
      <c r="H23" s="23"/>
      <c r="I23" s="24">
        <f>I22*1.19</f>
        <v>805543.72499999998</v>
      </c>
      <c r="J23" s="22" t="s">
        <v>118</v>
      </c>
      <c r="K23" s="23"/>
      <c r="L23" s="23"/>
      <c r="M23" s="25">
        <f>M22*1.19</f>
        <v>394662.90499999997</v>
      </c>
      <c r="N23" s="22" t="s">
        <v>118</v>
      </c>
      <c r="O23" s="23"/>
      <c r="P23" s="23"/>
      <c r="Q23" s="25">
        <f>Q22*1.19</f>
        <v>1201472.1949999998</v>
      </c>
      <c r="R23" s="22" t="s">
        <v>118</v>
      </c>
      <c r="S23" s="23"/>
      <c r="T23" s="23"/>
      <c r="U23" s="25">
        <f>U22*1.19</f>
        <v>394662.90499999997</v>
      </c>
      <c r="V23" s="22" t="s">
        <v>118</v>
      </c>
      <c r="W23" s="23"/>
      <c r="X23" s="23"/>
      <c r="Y23" s="25">
        <f>Y22*1.19</f>
        <v>805543.72499999998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622B-C1D2-4788-9243-3AF294B92A75}">
  <sheetPr>
    <tabColor rgb="FFFFFF00"/>
  </sheetPr>
  <dimension ref="A1:H53"/>
  <sheetViews>
    <sheetView showGridLines="0" tabSelected="1" zoomScale="80" zoomScaleNormal="80" workbookViewId="0">
      <selection activeCell="F18" sqref="F18"/>
    </sheetView>
  </sheetViews>
  <sheetFormatPr baseColWidth="10" defaultColWidth="11.42578125" defaultRowHeight="15"/>
  <cols>
    <col min="1" max="1" width="32.140625" style="1" bestFit="1" customWidth="1"/>
    <col min="2" max="2" width="15.42578125" style="1" bestFit="1" customWidth="1"/>
    <col min="3" max="3" width="38.42578125" style="1" bestFit="1" customWidth="1"/>
    <col min="4" max="4" width="40.140625" style="1" bestFit="1" customWidth="1"/>
    <col min="5" max="5" width="11.42578125" style="1"/>
    <col min="6" max="6" width="68.7109375" style="1" bestFit="1" customWidth="1"/>
    <col min="7" max="7" width="26.5703125" style="1" bestFit="1" customWidth="1"/>
    <col min="8" max="8" width="27.85546875" style="1" bestFit="1" customWidth="1"/>
    <col min="9" max="16384" width="11.42578125" style="1"/>
  </cols>
  <sheetData>
    <row r="1" spans="1:8" ht="16.5" thickTop="1" thickBot="1">
      <c r="B1" s="54" t="s">
        <v>22</v>
      </c>
      <c r="C1" s="55"/>
      <c r="D1" s="55"/>
      <c r="E1" s="55"/>
      <c r="F1" s="55"/>
      <c r="G1" s="55"/>
      <c r="H1" s="56"/>
    </row>
    <row r="2" spans="1:8" ht="16.5" thickTop="1" thickBot="1"/>
    <row r="3" spans="1:8" ht="16.5" thickTop="1" thickBot="1">
      <c r="A3" s="31" t="s">
        <v>23</v>
      </c>
      <c r="B3" s="31" t="s">
        <v>24</v>
      </c>
      <c r="C3" s="31" t="s">
        <v>25</v>
      </c>
      <c r="D3" s="31" t="s">
        <v>26</v>
      </c>
      <c r="F3" s="32" t="s">
        <v>27</v>
      </c>
      <c r="G3" s="32" t="s">
        <v>26</v>
      </c>
      <c r="H3" s="32" t="s">
        <v>28</v>
      </c>
    </row>
    <row r="4" spans="1:8" ht="17.25" customHeight="1" thickTop="1" thickBot="1">
      <c r="A4" s="34" t="s">
        <v>29</v>
      </c>
      <c r="B4" s="34" t="s">
        <v>30</v>
      </c>
      <c r="C4" s="30">
        <v>17084</v>
      </c>
      <c r="D4" s="33">
        <f t="shared" ref="D4" si="0">C4*1.19</f>
        <v>20329.96</v>
      </c>
      <c r="F4" s="61" t="s">
        <v>31</v>
      </c>
      <c r="G4" s="63">
        <v>92700</v>
      </c>
      <c r="H4" s="57">
        <f>+G4*1.19</f>
        <v>110313</v>
      </c>
    </row>
    <row r="5" spans="1:8" ht="17.25" customHeight="1" thickTop="1" thickBot="1">
      <c r="A5" s="34" t="s">
        <v>29</v>
      </c>
      <c r="B5" s="34" t="s">
        <v>32</v>
      </c>
      <c r="C5" s="30">
        <v>18107</v>
      </c>
      <c r="D5" s="33">
        <f>C5*1.19</f>
        <v>21547.329999999998</v>
      </c>
      <c r="F5" s="62"/>
      <c r="G5" s="64"/>
      <c r="H5" s="58"/>
    </row>
    <row r="6" spans="1:8" ht="17.25" customHeight="1" thickTop="1" thickBot="1">
      <c r="A6" s="34" t="s">
        <v>33</v>
      </c>
      <c r="B6" s="34" t="s">
        <v>34</v>
      </c>
      <c r="C6" s="30">
        <v>35420</v>
      </c>
      <c r="D6" s="33">
        <f>C6*1.19</f>
        <v>42149.799999999996</v>
      </c>
      <c r="F6" s="65" t="s">
        <v>35</v>
      </c>
      <c r="G6" s="67">
        <v>15990</v>
      </c>
      <c r="H6" s="59">
        <f t="shared" ref="H6" si="1">+G6*1.19</f>
        <v>19028.099999999999</v>
      </c>
    </row>
    <row r="7" spans="1:8" ht="17.25" customHeight="1" thickTop="1" thickBot="1">
      <c r="A7" s="34" t="s">
        <v>33</v>
      </c>
      <c r="B7" s="34" t="s">
        <v>36</v>
      </c>
      <c r="C7" s="30">
        <v>37841</v>
      </c>
      <c r="D7" s="33">
        <f t="shared" ref="D7:D9" si="2">C7*1.19</f>
        <v>45030.79</v>
      </c>
      <c r="F7" s="66"/>
      <c r="G7" s="68"/>
      <c r="H7" s="60"/>
    </row>
    <row r="8" spans="1:8" ht="17.25" customHeight="1" thickTop="1" thickBot="1">
      <c r="A8" s="34" t="s">
        <v>33</v>
      </c>
      <c r="B8" s="34" t="s">
        <v>37</v>
      </c>
      <c r="C8" s="30">
        <v>32372</v>
      </c>
      <c r="D8" s="33">
        <f t="shared" ref="D8" si="3">C8*1.19</f>
        <v>38522.68</v>
      </c>
      <c r="F8" s="65" t="s">
        <v>38</v>
      </c>
      <c r="G8" s="67">
        <v>15990</v>
      </c>
      <c r="H8" s="59">
        <f t="shared" ref="H8" si="4">+G8*1.19</f>
        <v>19028.099999999999</v>
      </c>
    </row>
    <row r="9" spans="1:8" ht="17.25" customHeight="1" thickTop="1" thickBot="1">
      <c r="A9" s="34" t="s">
        <v>39</v>
      </c>
      <c r="B9" s="34" t="s">
        <v>40</v>
      </c>
      <c r="C9" s="30">
        <v>49520</v>
      </c>
      <c r="D9" s="33">
        <f t="shared" si="2"/>
        <v>58928.799999999996</v>
      </c>
      <c r="F9" s="66"/>
      <c r="G9" s="68"/>
      <c r="H9" s="60"/>
    </row>
    <row r="10" spans="1:8" ht="17.25" customHeight="1" thickTop="1" thickBot="1">
      <c r="A10" s="34" t="s">
        <v>41</v>
      </c>
      <c r="B10" s="34" t="s">
        <v>42</v>
      </c>
      <c r="C10" s="30">
        <v>58908</v>
      </c>
      <c r="D10" s="33">
        <f t="shared" ref="D10" si="5">C10*1.19</f>
        <v>70100.52</v>
      </c>
      <c r="F10" s="65" t="s">
        <v>43</v>
      </c>
      <c r="G10" s="67">
        <v>17185</v>
      </c>
      <c r="H10" s="59">
        <f t="shared" ref="H10" si="6">+G10*1.19</f>
        <v>20450.149999999998</v>
      </c>
    </row>
    <row r="11" spans="1:8" ht="17.25" customHeight="1" thickTop="1" thickBot="1">
      <c r="A11" s="34" t="s">
        <v>41</v>
      </c>
      <c r="B11" s="34" t="s">
        <v>44</v>
      </c>
      <c r="C11" s="30">
        <v>37157</v>
      </c>
      <c r="D11" s="33">
        <f t="shared" ref="D11:D33" si="7">C11*1.19</f>
        <v>44216.829999999994</v>
      </c>
      <c r="F11" s="66"/>
      <c r="G11" s="68"/>
      <c r="H11" s="60"/>
    </row>
    <row r="12" spans="1:8" ht="17.25" customHeight="1" thickTop="1" thickBot="1">
      <c r="A12" s="34" t="s">
        <v>41</v>
      </c>
      <c r="B12" s="34" t="s">
        <v>45</v>
      </c>
      <c r="C12" s="30">
        <v>23752</v>
      </c>
      <c r="D12" s="33">
        <f t="shared" ref="D12" si="8">C12*1.19</f>
        <v>28264.879999999997</v>
      </c>
      <c r="F12" s="65" t="s">
        <v>46</v>
      </c>
      <c r="G12" s="67">
        <v>30000</v>
      </c>
      <c r="H12" s="59">
        <f t="shared" ref="H12" si="9">+G12*1.19</f>
        <v>35700</v>
      </c>
    </row>
    <row r="13" spans="1:8" ht="17.25" customHeight="1" thickTop="1" thickBot="1">
      <c r="A13" s="34" t="s">
        <v>47</v>
      </c>
      <c r="B13" s="34" t="s">
        <v>48</v>
      </c>
      <c r="C13" s="30">
        <v>29327</v>
      </c>
      <c r="D13" s="33">
        <f t="shared" si="7"/>
        <v>34899.129999999997</v>
      </c>
      <c r="F13" s="66"/>
      <c r="G13" s="68"/>
      <c r="H13" s="60"/>
    </row>
    <row r="14" spans="1:8" ht="16.5" thickTop="1" thickBot="1">
      <c r="A14" s="34" t="s">
        <v>49</v>
      </c>
      <c r="B14" s="34" t="s">
        <v>50</v>
      </c>
      <c r="C14" s="30">
        <v>46905</v>
      </c>
      <c r="D14" s="33">
        <f t="shared" si="7"/>
        <v>55816.95</v>
      </c>
    </row>
    <row r="15" spans="1:8" ht="16.5" thickTop="1" thickBot="1">
      <c r="A15" s="34" t="s">
        <v>49</v>
      </c>
      <c r="B15" s="34" t="s">
        <v>51</v>
      </c>
      <c r="C15" s="30">
        <v>33515</v>
      </c>
      <c r="D15" s="33">
        <f t="shared" ref="D15" si="10">C15*1.19</f>
        <v>39882.85</v>
      </c>
    </row>
    <row r="16" spans="1:8" ht="16.5" thickTop="1" thickBot="1">
      <c r="A16" s="34" t="s">
        <v>49</v>
      </c>
      <c r="B16" s="34" t="s">
        <v>52</v>
      </c>
      <c r="C16" s="30">
        <v>45349</v>
      </c>
      <c r="D16" s="33">
        <f t="shared" ref="D16" si="11">C16*1.19</f>
        <v>53965.31</v>
      </c>
    </row>
    <row r="17" spans="1:4" ht="16.5" thickTop="1" thickBot="1">
      <c r="A17" s="34" t="s">
        <v>53</v>
      </c>
      <c r="B17" s="34" t="s">
        <v>54</v>
      </c>
      <c r="C17" s="30">
        <v>35984</v>
      </c>
      <c r="D17" s="33">
        <f t="shared" ref="D17:D21" si="12">C17*1.19</f>
        <v>42820.959999999999</v>
      </c>
    </row>
    <row r="18" spans="1:4" ht="16.5" thickTop="1" thickBot="1">
      <c r="A18" s="34" t="s">
        <v>47</v>
      </c>
      <c r="B18" s="34" t="s">
        <v>55</v>
      </c>
      <c r="C18" s="30">
        <v>29801</v>
      </c>
      <c r="D18" s="33">
        <f t="shared" si="12"/>
        <v>35463.189999999995</v>
      </c>
    </row>
    <row r="19" spans="1:4" ht="16.5" thickTop="1" thickBot="1">
      <c r="A19" s="34" t="s">
        <v>41</v>
      </c>
      <c r="B19" s="34" t="s">
        <v>56</v>
      </c>
      <c r="C19" s="30">
        <v>56588</v>
      </c>
      <c r="D19" s="33">
        <f t="shared" si="12"/>
        <v>67339.72</v>
      </c>
    </row>
    <row r="20" spans="1:4" ht="16.5" thickTop="1" thickBot="1">
      <c r="A20" s="34" t="s">
        <v>57</v>
      </c>
      <c r="B20" s="34" t="s">
        <v>58</v>
      </c>
      <c r="C20" s="30">
        <v>9782</v>
      </c>
      <c r="D20" s="33">
        <f t="shared" si="12"/>
        <v>11640.58</v>
      </c>
    </row>
    <row r="21" spans="1:4" ht="16.5" thickTop="1" thickBot="1">
      <c r="A21" s="34" t="s">
        <v>59</v>
      </c>
      <c r="B21" s="34" t="s">
        <v>60</v>
      </c>
      <c r="C21" s="30">
        <v>16000</v>
      </c>
      <c r="D21" s="33">
        <f t="shared" si="12"/>
        <v>19040</v>
      </c>
    </row>
    <row r="22" spans="1:4" ht="16.5" thickTop="1" thickBot="1">
      <c r="A22" s="34" t="s">
        <v>61</v>
      </c>
      <c r="B22" s="34" t="s">
        <v>62</v>
      </c>
      <c r="C22" s="30">
        <v>32683</v>
      </c>
      <c r="D22" s="33">
        <f t="shared" si="7"/>
        <v>38892.769999999997</v>
      </c>
    </row>
    <row r="23" spans="1:4" ht="16.5" thickTop="1" thickBot="1">
      <c r="A23" s="34" t="s">
        <v>63</v>
      </c>
      <c r="B23" s="34" t="s">
        <v>64</v>
      </c>
      <c r="C23" s="30">
        <v>82203</v>
      </c>
      <c r="D23" s="33">
        <f t="shared" si="7"/>
        <v>97821.569999999992</v>
      </c>
    </row>
    <row r="24" spans="1:4" ht="16.5" thickTop="1" thickBot="1">
      <c r="A24" s="34" t="s">
        <v>65</v>
      </c>
      <c r="B24" s="34" t="s">
        <v>66</v>
      </c>
      <c r="C24" s="30">
        <v>8676</v>
      </c>
      <c r="D24" s="33">
        <f t="shared" si="7"/>
        <v>10324.439999999999</v>
      </c>
    </row>
    <row r="25" spans="1:4" ht="16.5" thickTop="1" thickBot="1">
      <c r="A25" s="34" t="s">
        <v>39</v>
      </c>
      <c r="B25" s="34" t="s">
        <v>67</v>
      </c>
      <c r="C25" s="30">
        <v>63227</v>
      </c>
      <c r="D25" s="33">
        <f t="shared" si="7"/>
        <v>75240.12999999999</v>
      </c>
    </row>
    <row r="26" spans="1:4" ht="16.5" thickTop="1" thickBot="1">
      <c r="A26" s="34" t="s">
        <v>68</v>
      </c>
      <c r="B26" s="34" t="s">
        <v>69</v>
      </c>
      <c r="C26" s="30">
        <v>212965</v>
      </c>
      <c r="D26" s="33">
        <f t="shared" si="7"/>
        <v>253428.34999999998</v>
      </c>
    </row>
    <row r="27" spans="1:4" ht="16.5" thickTop="1" thickBot="1">
      <c r="A27" s="34" t="s">
        <v>70</v>
      </c>
      <c r="B27" s="34" t="s">
        <v>71</v>
      </c>
      <c r="C27" s="30">
        <v>8436</v>
      </c>
      <c r="D27" s="33">
        <f t="shared" si="7"/>
        <v>10038.84</v>
      </c>
    </row>
    <row r="28" spans="1:4" ht="16.5" thickTop="1" thickBot="1">
      <c r="A28" s="34" t="s">
        <v>72</v>
      </c>
      <c r="B28" s="34" t="s">
        <v>73</v>
      </c>
      <c r="C28" s="30">
        <v>37661</v>
      </c>
      <c r="D28" s="33">
        <f t="shared" si="7"/>
        <v>44816.59</v>
      </c>
    </row>
    <row r="29" spans="1:4" ht="16.5" thickTop="1" thickBot="1">
      <c r="A29" s="34" t="s">
        <v>74</v>
      </c>
      <c r="B29" s="34" t="s">
        <v>75</v>
      </c>
      <c r="C29" s="30">
        <v>5975</v>
      </c>
      <c r="D29" s="33">
        <f t="shared" si="7"/>
        <v>7110.25</v>
      </c>
    </row>
    <row r="30" spans="1:4" ht="16.5" thickTop="1" thickBot="1">
      <c r="A30" s="34" t="s">
        <v>74</v>
      </c>
      <c r="B30" s="34" t="s">
        <v>76</v>
      </c>
      <c r="C30" s="30">
        <v>6933</v>
      </c>
      <c r="D30" s="33">
        <f t="shared" si="7"/>
        <v>8250.27</v>
      </c>
    </row>
    <row r="31" spans="1:4" ht="16.5" thickTop="1" thickBot="1">
      <c r="A31" s="34" t="s">
        <v>77</v>
      </c>
      <c r="B31" s="34" t="s">
        <v>78</v>
      </c>
      <c r="C31" s="30">
        <v>4460</v>
      </c>
      <c r="D31" s="33">
        <f t="shared" si="7"/>
        <v>5307.4</v>
      </c>
    </row>
    <row r="32" spans="1:4" ht="16.5" thickTop="1" thickBot="1">
      <c r="A32" s="34" t="s">
        <v>79</v>
      </c>
      <c r="B32" s="34" t="s">
        <v>80</v>
      </c>
      <c r="C32" s="30">
        <v>2790</v>
      </c>
      <c r="D32" s="33">
        <f t="shared" si="7"/>
        <v>3320.1</v>
      </c>
    </row>
    <row r="33" spans="1:4" ht="16.5" thickTop="1" thickBot="1">
      <c r="A33" s="34" t="s">
        <v>74</v>
      </c>
      <c r="B33" s="34" t="s">
        <v>81</v>
      </c>
      <c r="C33" s="30">
        <v>12888</v>
      </c>
      <c r="D33" s="33">
        <f t="shared" si="7"/>
        <v>15336.72</v>
      </c>
    </row>
    <row r="34" spans="1:4" ht="16.5" thickTop="1" thickBot="1">
      <c r="A34" s="34" t="s">
        <v>82</v>
      </c>
      <c r="B34" s="34" t="s">
        <v>83</v>
      </c>
      <c r="C34" s="30">
        <v>40998</v>
      </c>
      <c r="D34" s="33">
        <f t="shared" ref="D34:D37" si="13">C34*1.19</f>
        <v>48787.619999999995</v>
      </c>
    </row>
    <row r="35" spans="1:4" ht="16.5" thickTop="1" thickBot="1">
      <c r="A35" s="34" t="s">
        <v>84</v>
      </c>
      <c r="B35" s="34" t="s">
        <v>85</v>
      </c>
      <c r="C35" s="30">
        <v>1908</v>
      </c>
      <c r="D35" s="33">
        <f t="shared" si="13"/>
        <v>2270.52</v>
      </c>
    </row>
    <row r="36" spans="1:4" ht="16.5" thickTop="1" thickBot="1">
      <c r="A36" s="34" t="s">
        <v>77</v>
      </c>
      <c r="B36" s="34" t="s">
        <v>86</v>
      </c>
      <c r="C36" s="30">
        <v>4831</v>
      </c>
      <c r="D36" s="33">
        <f t="shared" si="13"/>
        <v>5748.8899999999994</v>
      </c>
    </row>
    <row r="37" spans="1:4" ht="16.5" thickTop="1" thickBot="1">
      <c r="A37" s="34" t="s">
        <v>29</v>
      </c>
      <c r="B37" s="34" t="s">
        <v>87</v>
      </c>
      <c r="C37" s="30">
        <v>17084</v>
      </c>
      <c r="D37" s="33">
        <f t="shared" si="13"/>
        <v>20329.96</v>
      </c>
    </row>
    <row r="38" spans="1:4" ht="16.5" thickTop="1" thickBot="1">
      <c r="A38" s="34" t="s">
        <v>33</v>
      </c>
      <c r="B38" s="34" t="s">
        <v>88</v>
      </c>
      <c r="C38" s="30">
        <v>23330</v>
      </c>
      <c r="D38" s="33">
        <f>C38*1.19</f>
        <v>27762.699999999997</v>
      </c>
    </row>
    <row r="39" spans="1:4" ht="16.5" thickTop="1" thickBot="1">
      <c r="A39" s="34" t="s">
        <v>89</v>
      </c>
      <c r="B39" s="34" t="s">
        <v>90</v>
      </c>
      <c r="C39" s="30">
        <v>19583</v>
      </c>
      <c r="D39" s="33">
        <f>C39*1.19</f>
        <v>23303.77</v>
      </c>
    </row>
    <row r="40" spans="1:4" ht="16.5" thickTop="1" thickBot="1">
      <c r="A40" s="34" t="s">
        <v>53</v>
      </c>
      <c r="B40" s="34" t="s">
        <v>91</v>
      </c>
      <c r="C40" s="30">
        <v>63022</v>
      </c>
      <c r="D40" s="33">
        <f t="shared" ref="D40:D42" si="14">C40*1.19</f>
        <v>74996.179999999993</v>
      </c>
    </row>
    <row r="41" spans="1:4" ht="16.5" thickTop="1" thickBot="1">
      <c r="A41" s="34" t="s">
        <v>47</v>
      </c>
      <c r="B41" s="34" t="s">
        <v>92</v>
      </c>
      <c r="C41" s="30">
        <v>27877</v>
      </c>
      <c r="D41" s="33">
        <f t="shared" si="14"/>
        <v>33173.629999999997</v>
      </c>
    </row>
    <row r="42" spans="1:4" ht="16.5" thickTop="1" thickBot="1">
      <c r="A42" s="34" t="s">
        <v>139</v>
      </c>
      <c r="B42" s="34" t="s">
        <v>138</v>
      </c>
      <c r="C42" s="30">
        <v>15323</v>
      </c>
      <c r="D42" s="33">
        <f t="shared" si="14"/>
        <v>18234.37</v>
      </c>
    </row>
    <row r="43" spans="1:4" ht="16.5" thickTop="1" thickBot="1">
      <c r="A43" s="34"/>
      <c r="B43" s="34"/>
      <c r="C43" s="30"/>
      <c r="D43" s="33"/>
    </row>
    <row r="44" spans="1:4" ht="16.5" thickTop="1" thickBot="1">
      <c r="A44" s="34"/>
      <c r="B44" s="34"/>
      <c r="C44" s="30"/>
      <c r="D44" s="33"/>
    </row>
    <row r="45" spans="1:4" ht="15.75" thickTop="1">
      <c r="A45"/>
      <c r="B45"/>
      <c r="C45"/>
      <c r="D45"/>
    </row>
    <row r="46" spans="1:4">
      <c r="A46"/>
      <c r="B46"/>
      <c r="C46"/>
      <c r="D46"/>
    </row>
    <row r="47" spans="1:4">
      <c r="A47"/>
      <c r="B47"/>
      <c r="C47"/>
      <c r="D47"/>
    </row>
    <row r="48" spans="1:4">
      <c r="A48"/>
      <c r="B48"/>
      <c r="C48"/>
      <c r="D48"/>
    </row>
    <row r="49" spans="1:4">
      <c r="A49"/>
      <c r="B49"/>
      <c r="C49"/>
      <c r="D49"/>
    </row>
    <row r="50" spans="1:4">
      <c r="A50"/>
      <c r="B50"/>
      <c r="C50"/>
      <c r="D50"/>
    </row>
    <row r="51" spans="1:4">
      <c r="A51"/>
      <c r="B51"/>
      <c r="C51"/>
      <c r="D51"/>
    </row>
    <row r="52" spans="1:4">
      <c r="A52"/>
      <c r="B52"/>
      <c r="C52"/>
      <c r="D52"/>
    </row>
    <row r="53" spans="1:4">
      <c r="A53"/>
      <c r="B53"/>
      <c r="C53"/>
      <c r="D53"/>
    </row>
  </sheetData>
  <sheetProtection selectLockedCells="1"/>
  <autoFilter ref="B3:D51" xr:uid="{32F457DA-41C1-4471-B1F1-5BE9CF6F0D98}"/>
  <mergeCells count="16">
    <mergeCell ref="H12:H13"/>
    <mergeCell ref="F12:F13"/>
    <mergeCell ref="G12:G13"/>
    <mergeCell ref="G8:G9"/>
    <mergeCell ref="F8:F9"/>
    <mergeCell ref="F10:F11"/>
    <mergeCell ref="G10:G11"/>
    <mergeCell ref="B1:H1"/>
    <mergeCell ref="H4:H5"/>
    <mergeCell ref="H6:H7"/>
    <mergeCell ref="H8:H9"/>
    <mergeCell ref="H10:H11"/>
    <mergeCell ref="F4:F5"/>
    <mergeCell ref="G4:G5"/>
    <mergeCell ref="F6:F7"/>
    <mergeCell ref="G6:G7"/>
  </mergeCells>
  <pageMargins left="0.7" right="0.7" top="0.75" bottom="0.75" header="0.3" footer="0.3"/>
  <pageSetup orientation="portrait" r:id="rId1"/>
  <ignoredErrors>
    <ignoredError sqref="H4:H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8A4E-F795-4E31-8CE5-AFD24C6DE73A}">
  <dimension ref="B1:Y21"/>
  <sheetViews>
    <sheetView zoomScaleNormal="100" workbookViewId="0">
      <selection activeCell="X34" sqref="X34"/>
    </sheetView>
  </sheetViews>
  <sheetFormatPr baseColWidth="10" defaultColWidth="11.42578125" defaultRowHeight="15"/>
  <cols>
    <col min="1" max="1" width="1.42578125" style="1" customWidth="1"/>
    <col min="2" max="2" width="23.85546875" style="1" bestFit="1" customWidth="1"/>
    <col min="3" max="3" width="14.425781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7" width="11.42578125" style="1"/>
    <col min="18" max="18" width="23.85546875" style="1" bestFit="1" customWidth="1"/>
    <col min="19" max="19" width="14.28515625" style="1" bestFit="1" customWidth="1"/>
    <col min="20" max="21" width="11.42578125" style="1"/>
    <col min="22" max="22" width="23.8554687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93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1.5</v>
      </c>
      <c r="E5" s="9">
        <f>D5*'Matriz de Carga'!G4</f>
        <v>139050</v>
      </c>
      <c r="F5" s="6" t="s">
        <v>104</v>
      </c>
      <c r="G5" s="10"/>
      <c r="H5" s="8">
        <v>2.4</v>
      </c>
      <c r="I5" s="9">
        <f>H5*'Matriz de Carga'!G4</f>
        <v>222480</v>
      </c>
      <c r="J5" s="6" t="s">
        <v>104</v>
      </c>
      <c r="K5" s="10"/>
      <c r="L5" s="8">
        <v>2</v>
      </c>
      <c r="M5" s="11">
        <f>L5*'Matriz de Carga'!G4</f>
        <v>185400</v>
      </c>
      <c r="N5" s="6" t="s">
        <v>104</v>
      </c>
      <c r="O5" s="10"/>
      <c r="P5" s="8">
        <v>2.5</v>
      </c>
      <c r="Q5" s="11">
        <f>P5*'Matriz de Carga'!G4</f>
        <v>231750</v>
      </c>
      <c r="R5" s="6" t="s">
        <v>104</v>
      </c>
      <c r="S5" s="10"/>
      <c r="T5" s="8">
        <v>1.5</v>
      </c>
      <c r="U5" s="11">
        <f>T5*'Matriz de Carga'!G4</f>
        <v>139050</v>
      </c>
      <c r="V5" s="6" t="s">
        <v>104</v>
      </c>
      <c r="W5" s="10"/>
      <c r="X5" s="8">
        <v>2.9</v>
      </c>
      <c r="Y5" s="11">
        <f>X5*'Matriz de Carga'!G4</f>
        <v>268830</v>
      </c>
    </row>
    <row r="6" spans="2:25">
      <c r="B6" s="12" t="s">
        <v>105</v>
      </c>
      <c r="C6" s="36" t="s">
        <v>106</v>
      </c>
      <c r="D6" s="26">
        <v>5.7</v>
      </c>
      <c r="E6" s="37">
        <f>D6*'Matriz de Carga'!G8</f>
        <v>91143</v>
      </c>
      <c r="F6" s="12" t="s">
        <v>105</v>
      </c>
      <c r="G6" s="36" t="s">
        <v>106</v>
      </c>
      <c r="H6" s="26">
        <v>5.7</v>
      </c>
      <c r="I6" s="37">
        <f>H6*'Matriz de Carga'!G8</f>
        <v>91143</v>
      </c>
      <c r="J6" s="12" t="s">
        <v>105</v>
      </c>
      <c r="K6" s="36" t="s">
        <v>106</v>
      </c>
      <c r="L6" s="26">
        <v>5.7</v>
      </c>
      <c r="M6" s="13">
        <f>L6*'Matriz de Carga'!G8</f>
        <v>91143</v>
      </c>
      <c r="N6" s="12" t="s">
        <v>105</v>
      </c>
      <c r="O6" s="36" t="s">
        <v>106</v>
      </c>
      <c r="P6" s="26">
        <v>5.7</v>
      </c>
      <c r="Q6" s="13">
        <f>P6*'Matriz de Carga'!G8</f>
        <v>91143</v>
      </c>
      <c r="R6" s="12" t="s">
        <v>105</v>
      </c>
      <c r="S6" s="36" t="s">
        <v>106</v>
      </c>
      <c r="T6" s="26">
        <v>5.7</v>
      </c>
      <c r="U6" s="13">
        <f>T6*'Matriz de Carga'!G8</f>
        <v>91143</v>
      </c>
      <c r="V6" s="12" t="s">
        <v>105</v>
      </c>
      <c r="W6" s="36" t="s">
        <v>106</v>
      </c>
      <c r="X6" s="26">
        <v>5.7</v>
      </c>
      <c r="Y6" s="13">
        <f>X6*'Matriz de Carga'!G8</f>
        <v>91143</v>
      </c>
    </row>
    <row r="7" spans="2:25">
      <c r="B7" s="12" t="s">
        <v>107</v>
      </c>
      <c r="C7" s="36" t="s">
        <v>32</v>
      </c>
      <c r="D7" s="26">
        <v>1</v>
      </c>
      <c r="E7" s="27">
        <f>(VLOOKUP(C7,'Matriz de Carga'!$B$3:$C$51,2,0))*D7</f>
        <v>18107</v>
      </c>
      <c r="F7" s="12" t="s">
        <v>107</v>
      </c>
      <c r="G7" s="36" t="s">
        <v>32</v>
      </c>
      <c r="H7" s="26">
        <v>1</v>
      </c>
      <c r="I7" s="27">
        <f>(VLOOKUP(G7,'Matriz de Carga'!$B$3:$C$51,2,0))*H7</f>
        <v>18107</v>
      </c>
      <c r="J7" s="12" t="s">
        <v>107</v>
      </c>
      <c r="K7" s="36" t="s">
        <v>32</v>
      </c>
      <c r="L7" s="26">
        <v>1</v>
      </c>
      <c r="M7" s="27">
        <f>(VLOOKUP(K7,'Matriz de Carga'!$B$3:$C$51,2,0))*L7</f>
        <v>18107</v>
      </c>
      <c r="N7" s="12" t="s">
        <v>107</v>
      </c>
      <c r="O7" s="36" t="s">
        <v>32</v>
      </c>
      <c r="P7" s="26">
        <v>1</v>
      </c>
      <c r="Q7" s="27">
        <f>(VLOOKUP(O7,'Matriz de Carga'!$B$3:$C$51,2,0))*P7</f>
        <v>18107</v>
      </c>
      <c r="R7" s="12" t="s">
        <v>107</v>
      </c>
      <c r="S7" s="36" t="s">
        <v>32</v>
      </c>
      <c r="T7" s="26">
        <v>1</v>
      </c>
      <c r="U7" s="27">
        <f>(VLOOKUP(S7,'Matriz de Carga'!$B$3:$C$51,2,0))*T7</f>
        <v>18107</v>
      </c>
      <c r="V7" s="12" t="s">
        <v>107</v>
      </c>
      <c r="W7" s="36" t="s">
        <v>32</v>
      </c>
      <c r="X7" s="26">
        <v>1</v>
      </c>
      <c r="Y7" s="27">
        <f>(VLOOKUP(W7,'Matriz de Carga'!$B$3:$C$51,2,0))*X7</f>
        <v>18107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36" t="s">
        <v>34</v>
      </c>
      <c r="H8" s="26">
        <v>1</v>
      </c>
      <c r="I8" s="27">
        <f>(VLOOKUP(G8,'Matriz de Carga'!$B$3:$C$51,2,0))*H8</f>
        <v>35420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36" t="s">
        <v>34</v>
      </c>
      <c r="P8" s="26">
        <v>1</v>
      </c>
      <c r="Q8" s="27">
        <f>(VLOOKUP(O8,'Matriz de Carga'!$B$3:$C$51,2,0))*P8</f>
        <v>35420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36" t="s">
        <v>34</v>
      </c>
      <c r="X8" s="26">
        <v>1</v>
      </c>
      <c r="Y8" s="27">
        <f>(VLOOKUP(W8,'Matriz de Carga'!$B$3:$C$51,2,0))*X8</f>
        <v>35420</v>
      </c>
    </row>
    <row r="9" spans="2:25">
      <c r="B9" s="12" t="s">
        <v>109</v>
      </c>
      <c r="C9" s="36" t="s">
        <v>76</v>
      </c>
      <c r="D9" s="26">
        <v>1</v>
      </c>
      <c r="E9" s="27">
        <f>(VLOOKUP(C9,'Matriz de Carga'!$B$3:$C$51,2,0))*D9</f>
        <v>6933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109</v>
      </c>
      <c r="K9" s="36" t="s">
        <v>76</v>
      </c>
      <c r="L9" s="26">
        <v>1</v>
      </c>
      <c r="M9" s="27">
        <f>(VLOOKUP(K9,'Matriz de Carga'!$B$3:$C$51,2,0))*L9</f>
        <v>6933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109</v>
      </c>
      <c r="S9" s="36" t="s">
        <v>76</v>
      </c>
      <c r="T9" s="26">
        <v>1</v>
      </c>
      <c r="U9" s="27">
        <f>(VLOOKUP(S9,'Matriz de Carga'!$B$3:$C$51,2,0))*T9</f>
        <v>6933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36" t="s">
        <v>50</v>
      </c>
      <c r="H10" s="26">
        <v>4</v>
      </c>
      <c r="I10" s="27">
        <f>(VLOOKUP(G10,'Matriz de Carga'!$B$3:$C$51,2,0))*H10</f>
        <v>187620</v>
      </c>
      <c r="J10" s="12" t="s">
        <v>59</v>
      </c>
      <c r="K10" s="36" t="s">
        <v>78</v>
      </c>
      <c r="L10" s="26">
        <v>1</v>
      </c>
      <c r="M10" s="27">
        <f>(VLOOKUP(K10,'Matriz de Carga'!$B$3:$C$51,2,0))*L10</f>
        <v>4460</v>
      </c>
      <c r="N10" s="12" t="s">
        <v>47</v>
      </c>
      <c r="O10" s="36" t="s">
        <v>50</v>
      </c>
      <c r="P10" s="26">
        <v>4</v>
      </c>
      <c r="Q10" s="27">
        <f>(VLOOKUP(O10,'Matriz de Carga'!$B$3:$C$51,2,0))*P10</f>
        <v>187620</v>
      </c>
      <c r="R10" s="12" t="s">
        <v>59</v>
      </c>
      <c r="S10" s="36" t="s">
        <v>78</v>
      </c>
      <c r="T10" s="26">
        <v>1</v>
      </c>
      <c r="U10" s="27">
        <f>(VLOOKUP(S10,'Matriz de Carga'!$B$3:$C$51,2,0))*T10</f>
        <v>4460</v>
      </c>
      <c r="V10" s="12" t="s">
        <v>47</v>
      </c>
      <c r="W10" s="36" t="s">
        <v>50</v>
      </c>
      <c r="X10" s="26">
        <v>4</v>
      </c>
      <c r="Y10" s="27">
        <f>(VLOOKUP(W10,'Matriz de Carga'!$B$3:$C$51,2,0))*X10</f>
        <v>187620</v>
      </c>
    </row>
    <row r="11" spans="2:25">
      <c r="B11" s="12" t="s">
        <v>79</v>
      </c>
      <c r="C11" s="36" t="s">
        <v>80</v>
      </c>
      <c r="D11" s="26">
        <v>3</v>
      </c>
      <c r="E11" s="27">
        <f>(VLOOKUP(C11,'Matriz de Carga'!$B$3:$C$51,2,0))*D11</f>
        <v>8370</v>
      </c>
      <c r="F11" s="12" t="s">
        <v>109</v>
      </c>
      <c r="G11" s="36" t="s">
        <v>76</v>
      </c>
      <c r="H11" s="26">
        <v>1</v>
      </c>
      <c r="I11" s="27">
        <f>(VLOOKUP(G11,'Matriz de Carga'!$B$3:$C$51,2,0))*H11</f>
        <v>6933</v>
      </c>
      <c r="J11" s="12" t="s">
        <v>79</v>
      </c>
      <c r="K11" s="36" t="s">
        <v>80</v>
      </c>
      <c r="L11" s="26">
        <v>3</v>
      </c>
      <c r="M11" s="27">
        <f>(VLOOKUP(K11,'Matriz de Carga'!$B$3:$C$51,2,0))*L11</f>
        <v>8370</v>
      </c>
      <c r="N11" s="12" t="s">
        <v>110</v>
      </c>
      <c r="O11" s="36" t="s">
        <v>42</v>
      </c>
      <c r="P11" s="26">
        <v>1</v>
      </c>
      <c r="Q11" s="27">
        <f>(VLOOKUP(O11,'Matriz de Carga'!$B$3:$C$51,2,0))*P11</f>
        <v>58908</v>
      </c>
      <c r="R11" s="12" t="s">
        <v>79</v>
      </c>
      <c r="S11" s="36" t="s">
        <v>80</v>
      </c>
      <c r="T11" s="26">
        <v>3</v>
      </c>
      <c r="U11" s="27">
        <f>(VLOOKUP(S11,'Matriz de Carga'!$B$3:$C$51,2,0))*T11</f>
        <v>8370</v>
      </c>
      <c r="V11" s="12" t="s">
        <v>111</v>
      </c>
      <c r="W11" s="36" t="s">
        <v>62</v>
      </c>
      <c r="X11" s="26">
        <v>1</v>
      </c>
      <c r="Y11" s="27">
        <f>(VLOOKUP(W11,'Matriz de Carga'!$B$3:$C$51,2,0))*X11</f>
        <v>32683</v>
      </c>
    </row>
    <row r="12" spans="2:25">
      <c r="B12" s="14"/>
      <c r="C12" s="38"/>
      <c r="D12" s="38"/>
      <c r="E12" s="37"/>
      <c r="F12" s="12" t="s">
        <v>59</v>
      </c>
      <c r="G12" s="36" t="s">
        <v>78</v>
      </c>
      <c r="H12" s="26">
        <v>1</v>
      </c>
      <c r="I12" s="27">
        <f>(VLOOKUP(G12,'Matriz de Carga'!$B$3:$C$51,2,0))*H12</f>
        <v>4460</v>
      </c>
      <c r="J12" s="12" t="s">
        <v>112</v>
      </c>
      <c r="K12" s="36" t="s">
        <v>64</v>
      </c>
      <c r="L12" s="26">
        <v>0.76</v>
      </c>
      <c r="M12" s="27">
        <f>(VLOOKUP(K12,'Matriz de Carga'!$B$3:$C$51,2,0))*L12</f>
        <v>62474.28</v>
      </c>
      <c r="N12" s="12" t="s">
        <v>109</v>
      </c>
      <c r="O12" s="36" t="s">
        <v>76</v>
      </c>
      <c r="P12" s="26">
        <v>1</v>
      </c>
      <c r="Q12" s="27">
        <f>(VLOOKUP(O12,'Matriz de Carga'!$B$3:$C$51,2,0))*P12</f>
        <v>6933</v>
      </c>
      <c r="R12" s="12"/>
      <c r="S12" s="36"/>
      <c r="T12" s="26"/>
      <c r="U12" s="27"/>
      <c r="V12" s="12" t="s">
        <v>109</v>
      </c>
      <c r="W12" s="36" t="s">
        <v>76</v>
      </c>
      <c r="X12" s="26">
        <v>1</v>
      </c>
      <c r="Y12" s="27">
        <f>(VLOOKUP(W12,'Matriz de Carga'!$B$3:$C$51,2,0))*X12</f>
        <v>6933</v>
      </c>
    </row>
    <row r="13" spans="2:25">
      <c r="B13" s="14"/>
      <c r="C13" s="38"/>
      <c r="D13" s="38"/>
      <c r="E13" s="37"/>
      <c r="F13" s="12" t="s">
        <v>79</v>
      </c>
      <c r="G13" s="36" t="s">
        <v>80</v>
      </c>
      <c r="H13" s="26">
        <v>3</v>
      </c>
      <c r="I13" s="27">
        <f>(VLOOKUP(G13,'Matriz de Carga'!$B$3:$C$51,2,0))*H13</f>
        <v>8370</v>
      </c>
      <c r="J13" s="12" t="s">
        <v>113</v>
      </c>
      <c r="K13" s="36" t="s">
        <v>66</v>
      </c>
      <c r="L13" s="26">
        <v>1</v>
      </c>
      <c r="M13" s="27">
        <f>(VLOOKUP(K13,'Matriz de Carga'!$B$3:$C$51,2,0))*L13</f>
        <v>8676</v>
      </c>
      <c r="N13" s="12" t="s">
        <v>59</v>
      </c>
      <c r="O13" s="36" t="s">
        <v>78</v>
      </c>
      <c r="P13" s="26">
        <v>1</v>
      </c>
      <c r="Q13" s="27">
        <f>(VLOOKUP(O13,'Matriz de Carga'!$B$3:$C$51,2,0))*P13</f>
        <v>4460</v>
      </c>
      <c r="R13" s="12"/>
      <c r="S13" s="36"/>
      <c r="T13" s="26"/>
      <c r="U13" s="27"/>
      <c r="V13" s="12" t="s">
        <v>59</v>
      </c>
      <c r="W13" s="36" t="s">
        <v>78</v>
      </c>
      <c r="X13" s="26">
        <v>1</v>
      </c>
      <c r="Y13" s="27">
        <f>(VLOOKUP(W13,'Matriz de Carga'!$B$3:$C$51,2,0))*X13</f>
        <v>4460</v>
      </c>
    </row>
    <row r="14" spans="2:25">
      <c r="B14" s="14"/>
      <c r="C14" s="38"/>
      <c r="D14" s="38"/>
      <c r="E14" s="37"/>
      <c r="F14" s="12" t="s">
        <v>111</v>
      </c>
      <c r="G14" s="36" t="s">
        <v>62</v>
      </c>
      <c r="H14" s="26">
        <v>1</v>
      </c>
      <c r="I14" s="27">
        <f>(VLOOKUP(G14,'Matriz de Carga'!$B$3:$C$51,2,0))*H14</f>
        <v>32683</v>
      </c>
      <c r="J14" s="12" t="s">
        <v>114</v>
      </c>
      <c r="K14" s="36" t="s">
        <v>71</v>
      </c>
      <c r="L14" s="26">
        <v>1</v>
      </c>
      <c r="M14" s="27">
        <f>(VLOOKUP(K14,'Matriz de Carga'!$B$3:$C$51,2,0))*L14</f>
        <v>8436</v>
      </c>
      <c r="N14" s="12" t="s">
        <v>79</v>
      </c>
      <c r="O14" s="36" t="s">
        <v>80</v>
      </c>
      <c r="P14" s="26">
        <v>3</v>
      </c>
      <c r="Q14" s="27">
        <f>(VLOOKUP(O14,'Matriz de Carga'!$B$3:$C$51,2,0))*P14</f>
        <v>8370</v>
      </c>
      <c r="R14" s="12"/>
      <c r="S14" s="36"/>
      <c r="T14" s="40"/>
      <c r="U14" s="27"/>
      <c r="V14" s="12" t="s">
        <v>79</v>
      </c>
      <c r="W14" s="36" t="s">
        <v>80</v>
      </c>
      <c r="X14" s="26">
        <v>3</v>
      </c>
      <c r="Y14" s="27">
        <f>(VLOOKUP(W14,'Matriz de Carga'!$B$3:$C$51,2,0))*X14</f>
        <v>8370</v>
      </c>
    </row>
    <row r="15" spans="2:25">
      <c r="B15" s="14"/>
      <c r="C15" s="38"/>
      <c r="D15" s="38"/>
      <c r="E15" s="37" t="str">
        <f>IFERROR(#REF!/(1-#REF!),"")</f>
        <v/>
      </c>
      <c r="F15" s="12"/>
      <c r="G15" s="36"/>
      <c r="H15" s="36"/>
      <c r="I15" s="37" t="str">
        <f>IFERROR(#REF!/(1-#REF!),"")</f>
        <v/>
      </c>
      <c r="J15" s="12"/>
      <c r="K15" s="36"/>
      <c r="L15" s="36"/>
      <c r="M15" s="13" t="str">
        <f>IFERROR(#REF!/(1-#REF!),"")</f>
        <v/>
      </c>
      <c r="N15" s="12" t="s">
        <v>111</v>
      </c>
      <c r="O15" s="36" t="s">
        <v>62</v>
      </c>
      <c r="P15" s="26">
        <v>1</v>
      </c>
      <c r="Q15" s="27">
        <f>(VLOOKUP(O15,'Matriz de Carga'!$B$3:$C$51,2,0))*P15</f>
        <v>32683</v>
      </c>
      <c r="R15" s="12"/>
      <c r="S15" s="36"/>
      <c r="T15" s="36"/>
      <c r="U15" s="13" t="str">
        <f>IFERROR(#REF!/(1-#REF!),"")</f>
        <v/>
      </c>
      <c r="V15" s="12" t="s">
        <v>112</v>
      </c>
      <c r="W15" s="36" t="s">
        <v>64</v>
      </c>
      <c r="X15" s="26">
        <v>0.76</v>
      </c>
      <c r="Y15" s="27">
        <f>(VLOOKUP(W15,'Matriz de Carga'!$B$3:$C$51,2,0))*X15</f>
        <v>62474.28</v>
      </c>
    </row>
    <row r="16" spans="2:25">
      <c r="B16" s="14"/>
      <c r="C16" s="38"/>
      <c r="D16" s="38"/>
      <c r="E16" s="37"/>
      <c r="F16" s="12"/>
      <c r="G16" s="36"/>
      <c r="H16" s="36"/>
      <c r="I16" s="37"/>
      <c r="J16" s="12"/>
      <c r="K16" s="36"/>
      <c r="L16" s="36"/>
      <c r="M16" s="13"/>
      <c r="N16" s="12"/>
      <c r="O16" s="36"/>
      <c r="P16" s="26"/>
      <c r="Q16" s="27"/>
      <c r="R16" s="12"/>
      <c r="S16" s="36"/>
      <c r="T16" s="36"/>
      <c r="U16" s="13"/>
      <c r="V16" s="12" t="s">
        <v>113</v>
      </c>
      <c r="W16" s="36" t="s">
        <v>66</v>
      </c>
      <c r="X16" s="26">
        <v>1</v>
      </c>
      <c r="Y16" s="27">
        <f>(VLOOKUP(W16,'Matriz de Carga'!$B$3:$C$51,2,0))*X16</f>
        <v>8676</v>
      </c>
    </row>
    <row r="17" spans="2:25">
      <c r="B17" s="14"/>
      <c r="C17" s="38"/>
      <c r="D17" s="38"/>
      <c r="E17" s="37"/>
      <c r="F17" s="12"/>
      <c r="G17" s="36"/>
      <c r="H17" s="36"/>
      <c r="I17" s="37"/>
      <c r="J17" s="12"/>
      <c r="K17" s="36"/>
      <c r="L17" s="36"/>
      <c r="M17" s="13"/>
      <c r="N17" s="12"/>
      <c r="O17" s="36"/>
      <c r="P17" s="26"/>
      <c r="Q17" s="27"/>
      <c r="R17" s="12"/>
      <c r="S17" s="36"/>
      <c r="T17" s="36"/>
      <c r="U17" s="13"/>
      <c r="V17" s="12" t="s">
        <v>114</v>
      </c>
      <c r="W17" s="36" t="s">
        <v>71</v>
      </c>
      <c r="X17" s="26">
        <v>1</v>
      </c>
      <c r="Y17" s="27">
        <f>(VLOOKUP(W17,'Matriz de Carga'!$B$3:$C$51,2,0))*X17</f>
        <v>8436</v>
      </c>
    </row>
    <row r="18" spans="2:25">
      <c r="B18" s="15" t="s">
        <v>115</v>
      </c>
      <c r="C18" s="39"/>
      <c r="D18" s="39"/>
      <c r="E18" s="41">
        <f>SUM(E6:E15)</f>
        <v>178533</v>
      </c>
      <c r="F18" s="15" t="s">
        <v>115</v>
      </c>
      <c r="G18" s="39"/>
      <c r="H18" s="39"/>
      <c r="I18" s="41">
        <f>SUM(I6:I15)</f>
        <v>434256</v>
      </c>
      <c r="J18" s="15" t="s">
        <v>115</v>
      </c>
      <c r="K18" s="39"/>
      <c r="L18" s="39"/>
      <c r="M18" s="16">
        <f>SUM(M6:M15)</f>
        <v>258119.28</v>
      </c>
      <c r="N18" s="15" t="s">
        <v>115</v>
      </c>
      <c r="O18" s="39"/>
      <c r="P18" s="39"/>
      <c r="Q18" s="16">
        <f>SUM(Q6:Q15)</f>
        <v>493164</v>
      </c>
      <c r="R18" s="15" t="s">
        <v>115</v>
      </c>
      <c r="S18" s="39"/>
      <c r="T18" s="39"/>
      <c r="U18" s="16">
        <f>SUM(U6:U15)</f>
        <v>178533</v>
      </c>
      <c r="V18" s="15" t="s">
        <v>115</v>
      </c>
      <c r="W18" s="39"/>
      <c r="X18" s="39"/>
      <c r="Y18" s="16">
        <f>SUM(Y6:Y15)</f>
        <v>496730.28</v>
      </c>
    </row>
    <row r="19" spans="2:25" ht="15.75" thickBot="1">
      <c r="B19" s="17" t="s">
        <v>116</v>
      </c>
      <c r="C19" s="18"/>
      <c r="D19" s="18"/>
      <c r="E19" s="19">
        <f>'Matriz de Carga'!G12</f>
        <v>30000</v>
      </c>
      <c r="F19" s="17" t="s">
        <v>116</v>
      </c>
      <c r="G19" s="20"/>
      <c r="H19" s="20"/>
      <c r="I19" s="19">
        <f>'Matriz de Carga'!G12</f>
        <v>30000</v>
      </c>
      <c r="J19" s="17" t="s">
        <v>116</v>
      </c>
      <c r="K19" s="20"/>
      <c r="L19" s="20"/>
      <c r="M19" s="21">
        <f>'Matriz de Carga'!G12</f>
        <v>30000</v>
      </c>
      <c r="N19" s="17" t="s">
        <v>116</v>
      </c>
      <c r="O19" s="20"/>
      <c r="P19" s="20"/>
      <c r="Q19" s="21">
        <f>'Matriz de Carga'!G12</f>
        <v>30000</v>
      </c>
      <c r="R19" s="17" t="s">
        <v>116</v>
      </c>
      <c r="S19" s="20"/>
      <c r="T19" s="20"/>
      <c r="U19" s="21">
        <f>'Matriz de Carga'!G12</f>
        <v>30000</v>
      </c>
      <c r="V19" s="17" t="s">
        <v>116</v>
      </c>
      <c r="W19" s="20"/>
      <c r="X19" s="20"/>
      <c r="Y19" s="21">
        <f>'Matriz de Carga'!G12</f>
        <v>30000</v>
      </c>
    </row>
    <row r="20" spans="2:25" ht="15.75" thickBot="1">
      <c r="B20" s="22" t="s">
        <v>117</v>
      </c>
      <c r="C20" s="23"/>
      <c r="D20" s="23"/>
      <c r="E20" s="24">
        <f>E18+E5+E19</f>
        <v>347583</v>
      </c>
      <c r="F20" s="22" t="s">
        <v>117</v>
      </c>
      <c r="G20" s="23"/>
      <c r="H20" s="23"/>
      <c r="I20" s="24">
        <f>I18+I5+I19</f>
        <v>686736</v>
      </c>
      <c r="J20" s="22" t="s">
        <v>117</v>
      </c>
      <c r="K20" s="23"/>
      <c r="L20" s="23"/>
      <c r="M20" s="25">
        <f>M18+M5+M19</f>
        <v>473519.28</v>
      </c>
      <c r="N20" s="22" t="s">
        <v>117</v>
      </c>
      <c r="O20" s="23"/>
      <c r="P20" s="23"/>
      <c r="Q20" s="25">
        <f>Q18+Q5+Q19</f>
        <v>754914</v>
      </c>
      <c r="R20" s="22" t="s">
        <v>117</v>
      </c>
      <c r="S20" s="23"/>
      <c r="T20" s="23"/>
      <c r="U20" s="25">
        <f>U18+U5+U19</f>
        <v>347583</v>
      </c>
      <c r="V20" s="22" t="s">
        <v>117</v>
      </c>
      <c r="W20" s="23"/>
      <c r="X20" s="23"/>
      <c r="Y20" s="25">
        <f>Y18+Y5+Y19</f>
        <v>795560.28</v>
      </c>
    </row>
    <row r="21" spans="2:25" ht="15.75" thickBot="1">
      <c r="B21" s="22" t="s">
        <v>118</v>
      </c>
      <c r="C21" s="23"/>
      <c r="D21" s="23"/>
      <c r="E21" s="24">
        <f>E20*1.19</f>
        <v>413623.76999999996</v>
      </c>
      <c r="F21" s="22" t="s">
        <v>118</v>
      </c>
      <c r="G21" s="23"/>
      <c r="H21" s="23"/>
      <c r="I21" s="24">
        <f>I20*1.19</f>
        <v>817215.84</v>
      </c>
      <c r="J21" s="22" t="s">
        <v>118</v>
      </c>
      <c r="K21" s="23"/>
      <c r="L21" s="23"/>
      <c r="M21" s="25">
        <f>M20*1.19</f>
        <v>563487.94319999998</v>
      </c>
      <c r="N21" s="22" t="s">
        <v>118</v>
      </c>
      <c r="O21" s="23"/>
      <c r="P21" s="23"/>
      <c r="Q21" s="25">
        <f>Q20*1.19</f>
        <v>898347.65999999992</v>
      </c>
      <c r="R21" s="22" t="s">
        <v>118</v>
      </c>
      <c r="S21" s="23"/>
      <c r="T21" s="23"/>
      <c r="U21" s="25">
        <f>U20*1.19</f>
        <v>413623.76999999996</v>
      </c>
      <c r="V21" s="22" t="s">
        <v>118</v>
      </c>
      <c r="W21" s="23"/>
      <c r="X21" s="23"/>
      <c r="Y21" s="25">
        <f>Y20*1.19</f>
        <v>946716.73320000002</v>
      </c>
    </row>
  </sheetData>
  <sheetProtection selectLockedCells="1" selectUnlockedCells="1"/>
  <mergeCells count="13">
    <mergeCell ref="R2:U2"/>
    <mergeCell ref="V2:Y2"/>
    <mergeCell ref="R3:U3"/>
    <mergeCell ref="V3:Y3"/>
    <mergeCell ref="B1:Y1"/>
    <mergeCell ref="N2:Q2"/>
    <mergeCell ref="N3:Q3"/>
    <mergeCell ref="B3:E3"/>
    <mergeCell ref="F3:I3"/>
    <mergeCell ref="J3:M3"/>
    <mergeCell ref="B2:E2"/>
    <mergeCell ref="F2:I2"/>
    <mergeCell ref="J2:M2"/>
  </mergeCells>
  <pageMargins left="0.7" right="0.7" top="0.75" bottom="0.75" header="0.3" footer="0.3"/>
  <pageSetup orientation="portrait" r:id="rId1"/>
  <ignoredErrors>
    <ignoredError sqref="E7 I7:I9 M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6D18-B969-4087-AFFB-C48C347A5395}">
  <dimension ref="B1:Y21"/>
  <sheetViews>
    <sheetView topLeftCell="H1" zoomScaleNormal="100" workbookViewId="0">
      <selection activeCell="B1" sqref="B1:Y1"/>
    </sheetView>
  </sheetViews>
  <sheetFormatPr baseColWidth="10" defaultColWidth="11.42578125" defaultRowHeight="15"/>
  <cols>
    <col min="1" max="1" width="1.42578125" style="1" customWidth="1"/>
    <col min="2" max="2" width="23.85546875" style="1" bestFit="1" customWidth="1"/>
    <col min="3" max="3" width="14.425781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7" width="11.42578125" style="1"/>
    <col min="18" max="18" width="23.85546875" style="1" bestFit="1" customWidth="1"/>
    <col min="19" max="19" width="14.28515625" style="1" bestFit="1" customWidth="1"/>
    <col min="20" max="21" width="11.42578125" style="1"/>
    <col min="22" max="22" width="23.8554687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119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1.4</v>
      </c>
      <c r="E5" s="9">
        <f>D5*'Matriz de Carga'!G4</f>
        <v>129779.99999999999</v>
      </c>
      <c r="F5" s="6" t="s">
        <v>104</v>
      </c>
      <c r="G5" s="10"/>
      <c r="H5" s="8">
        <v>2.2999999999999998</v>
      </c>
      <c r="I5" s="9">
        <f>H5*'Matriz de Carga'!G4</f>
        <v>213209.99999999997</v>
      </c>
      <c r="J5" s="6" t="s">
        <v>104</v>
      </c>
      <c r="K5" s="10"/>
      <c r="L5" s="8">
        <v>1.9</v>
      </c>
      <c r="M5" s="11">
        <f>L5*'Matriz de Carga'!G4</f>
        <v>176130</v>
      </c>
      <c r="N5" s="6" t="s">
        <v>104</v>
      </c>
      <c r="O5" s="10"/>
      <c r="P5" s="8">
        <v>2.4</v>
      </c>
      <c r="Q5" s="11">
        <f>P5*'Matriz de Carga'!G4</f>
        <v>222480</v>
      </c>
      <c r="R5" s="6" t="s">
        <v>104</v>
      </c>
      <c r="S5" s="10"/>
      <c r="T5" s="8">
        <v>1.4</v>
      </c>
      <c r="U5" s="11">
        <f>T5*'Matriz de Carga'!G4</f>
        <v>129779.99999999999</v>
      </c>
      <c r="V5" s="6" t="s">
        <v>104</v>
      </c>
      <c r="W5" s="10"/>
      <c r="X5" s="8">
        <v>2.8</v>
      </c>
      <c r="Y5" s="11">
        <f>X5*'Matriz de Carga'!G4</f>
        <v>259559.99999999997</v>
      </c>
    </row>
    <row r="6" spans="2:25">
      <c r="B6" s="12" t="s">
        <v>105</v>
      </c>
      <c r="C6" s="36" t="s">
        <v>120</v>
      </c>
      <c r="D6" s="26">
        <v>5.7</v>
      </c>
      <c r="E6" s="37">
        <f>D6*'Matriz de Carga'!G10</f>
        <v>97954.5</v>
      </c>
      <c r="F6" s="12" t="s">
        <v>105</v>
      </c>
      <c r="G6" s="36" t="s">
        <v>120</v>
      </c>
      <c r="H6" s="26">
        <v>5.7</v>
      </c>
      <c r="I6" s="37">
        <f>H6*'Matriz de Carga'!G10</f>
        <v>97954.5</v>
      </c>
      <c r="J6" s="12" t="s">
        <v>105</v>
      </c>
      <c r="K6" s="36" t="s">
        <v>120</v>
      </c>
      <c r="L6" s="26">
        <v>5.7</v>
      </c>
      <c r="M6" s="13">
        <f>L6*'Matriz de Carga'!G10</f>
        <v>97954.5</v>
      </c>
      <c r="N6" s="12" t="s">
        <v>105</v>
      </c>
      <c r="O6" s="36" t="s">
        <v>120</v>
      </c>
      <c r="P6" s="26">
        <v>5.7</v>
      </c>
      <c r="Q6" s="13">
        <f>P6*'Matriz de Carga'!G10</f>
        <v>97954.5</v>
      </c>
      <c r="R6" s="12" t="s">
        <v>105</v>
      </c>
      <c r="S6" s="36" t="s">
        <v>120</v>
      </c>
      <c r="T6" s="26">
        <v>5.7</v>
      </c>
      <c r="U6" s="13">
        <f>T6*'Matriz de Carga'!G10</f>
        <v>97954.5</v>
      </c>
      <c r="V6" s="12" t="s">
        <v>105</v>
      </c>
      <c r="W6" s="36" t="s">
        <v>120</v>
      </c>
      <c r="X6" s="26">
        <v>5.7</v>
      </c>
      <c r="Y6" s="13">
        <f>X6*'Matriz de Carga'!G10</f>
        <v>97954.5</v>
      </c>
    </row>
    <row r="7" spans="2:25">
      <c r="B7" s="12" t="s">
        <v>107</v>
      </c>
      <c r="C7" s="36" t="s">
        <v>32</v>
      </c>
      <c r="D7" s="26">
        <v>1</v>
      </c>
      <c r="E7" s="27">
        <f>(VLOOKUP(C7,'Matriz de Carga'!$B$3:$C$51,2,0))*D7</f>
        <v>18107</v>
      </c>
      <c r="F7" s="12" t="s">
        <v>107</v>
      </c>
      <c r="G7" s="36" t="s">
        <v>32</v>
      </c>
      <c r="H7" s="26">
        <v>1</v>
      </c>
      <c r="I7" s="27">
        <f>(VLOOKUP(G7,'Matriz de Carga'!$B$3:$C$51,2,0))*H7</f>
        <v>18107</v>
      </c>
      <c r="J7" s="12" t="s">
        <v>107</v>
      </c>
      <c r="K7" s="36" t="s">
        <v>32</v>
      </c>
      <c r="L7" s="26">
        <v>1</v>
      </c>
      <c r="M7" s="27">
        <f>(VLOOKUP(K7,'Matriz de Carga'!$B$3:$C$51,2,0))*L7</f>
        <v>18107</v>
      </c>
      <c r="N7" s="12" t="s">
        <v>107</v>
      </c>
      <c r="O7" s="36" t="s">
        <v>32</v>
      </c>
      <c r="P7" s="26">
        <v>1</v>
      </c>
      <c r="Q7" s="27">
        <f>(VLOOKUP(O7,'Matriz de Carga'!$B$3:$C$51,2,0))*P7</f>
        <v>18107</v>
      </c>
      <c r="R7" s="12" t="s">
        <v>107</v>
      </c>
      <c r="S7" s="36" t="s">
        <v>32</v>
      </c>
      <c r="T7" s="26">
        <v>1</v>
      </c>
      <c r="U7" s="27">
        <f>(VLOOKUP(S7,'Matriz de Carga'!$B$3:$C$51,2,0))*T7</f>
        <v>18107</v>
      </c>
      <c r="V7" s="12" t="s">
        <v>107</v>
      </c>
      <c r="W7" s="36" t="s">
        <v>32</v>
      </c>
      <c r="X7" s="26">
        <v>1</v>
      </c>
      <c r="Y7" s="27">
        <f>(VLOOKUP(W7,'Matriz de Carga'!$B$3:$C$51,2,0))*X7</f>
        <v>18107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36" t="s">
        <v>34</v>
      </c>
      <c r="H8" s="26">
        <v>1</v>
      </c>
      <c r="I8" s="27">
        <f>(VLOOKUP(G8,'Matriz de Carga'!$B$3:$C$51,2,0))*H8</f>
        <v>35420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36" t="s">
        <v>34</v>
      </c>
      <c r="P8" s="26">
        <v>1</v>
      </c>
      <c r="Q8" s="27">
        <f>(VLOOKUP(O8,'Matriz de Carga'!$B$3:$C$51,2,0))*P8</f>
        <v>35420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36" t="s">
        <v>34</v>
      </c>
      <c r="X8" s="26">
        <v>1</v>
      </c>
      <c r="Y8" s="27">
        <f>(VLOOKUP(W8,'Matriz de Carga'!$B$3:$C$51,2,0))*X8</f>
        <v>35420</v>
      </c>
    </row>
    <row r="9" spans="2:25">
      <c r="B9" s="12" t="s">
        <v>109</v>
      </c>
      <c r="C9" s="36" t="s">
        <v>76</v>
      </c>
      <c r="D9" s="26">
        <v>1</v>
      </c>
      <c r="E9" s="27">
        <f>(VLOOKUP(C9,'Matriz de Carga'!$B$3:$C$51,2,0))*D9</f>
        <v>6933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109</v>
      </c>
      <c r="K9" s="36" t="s">
        <v>76</v>
      </c>
      <c r="L9" s="26">
        <v>1</v>
      </c>
      <c r="M9" s="27">
        <f>(VLOOKUP(K9,'Matriz de Carga'!$B$3:$C$51,2,0))*L9</f>
        <v>6933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109</v>
      </c>
      <c r="S9" s="36" t="s">
        <v>76</v>
      </c>
      <c r="T9" s="26">
        <v>1</v>
      </c>
      <c r="U9" s="27">
        <f>(VLOOKUP(S9,'Matriz de Carga'!$B$3:$C$51,2,0))*T9</f>
        <v>6933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36" t="s">
        <v>52</v>
      </c>
      <c r="H10" s="26">
        <v>4</v>
      </c>
      <c r="I10" s="27">
        <f>(VLOOKUP(G10,'Matriz de Carga'!$B$3:$C$51,2,0))*H10</f>
        <v>181396</v>
      </c>
      <c r="J10" s="12" t="s">
        <v>59</v>
      </c>
      <c r="K10" s="36" t="s">
        <v>78</v>
      </c>
      <c r="L10" s="26">
        <v>1</v>
      </c>
      <c r="M10" s="27">
        <f>(VLOOKUP(K10,'Matriz de Carga'!$B$3:$C$51,2,0))*L10</f>
        <v>4460</v>
      </c>
      <c r="N10" s="12" t="s">
        <v>47</v>
      </c>
      <c r="O10" s="36" t="s">
        <v>52</v>
      </c>
      <c r="P10" s="26">
        <v>4</v>
      </c>
      <c r="Q10" s="27">
        <f>(VLOOKUP(O10,'Matriz de Carga'!$B$3:$C$51,2,0))*P10</f>
        <v>181396</v>
      </c>
      <c r="R10" s="12" t="s">
        <v>59</v>
      </c>
      <c r="S10" s="36" t="s">
        <v>78</v>
      </c>
      <c r="T10" s="26">
        <v>1</v>
      </c>
      <c r="U10" s="27">
        <f>(VLOOKUP(S10,'Matriz de Carga'!$B$3:$C$51,2,0))*T10</f>
        <v>4460</v>
      </c>
      <c r="V10" s="12" t="s">
        <v>47</v>
      </c>
      <c r="W10" s="36" t="s">
        <v>52</v>
      </c>
      <c r="X10" s="26">
        <v>4</v>
      </c>
      <c r="Y10" s="27">
        <f>(VLOOKUP(W10,'Matriz de Carga'!$B$3:$C$51,2,0))*X10</f>
        <v>181396</v>
      </c>
    </row>
    <row r="11" spans="2:25">
      <c r="B11" s="12" t="s">
        <v>79</v>
      </c>
      <c r="C11" s="36" t="s">
        <v>80</v>
      </c>
      <c r="D11" s="26">
        <v>3</v>
      </c>
      <c r="E11" s="27">
        <f>(VLOOKUP(C11,'Matriz de Carga'!$B$3:$C$51,2,0))*D11</f>
        <v>8370</v>
      </c>
      <c r="F11" s="12" t="s">
        <v>109</v>
      </c>
      <c r="G11" s="36" t="s">
        <v>76</v>
      </c>
      <c r="H11" s="26">
        <v>1</v>
      </c>
      <c r="I11" s="27">
        <f>(VLOOKUP(G11,'Matriz de Carga'!$B$3:$C$51,2,0))*H11</f>
        <v>6933</v>
      </c>
      <c r="J11" s="12" t="s">
        <v>79</v>
      </c>
      <c r="K11" s="36" t="s">
        <v>80</v>
      </c>
      <c r="L11" s="26">
        <v>3</v>
      </c>
      <c r="M11" s="27">
        <f>(VLOOKUP(K11,'Matriz de Carga'!$B$3:$C$51,2,0))*L11</f>
        <v>8370</v>
      </c>
      <c r="N11" s="12" t="s">
        <v>110</v>
      </c>
      <c r="O11" s="36" t="s">
        <v>42</v>
      </c>
      <c r="P11" s="26">
        <v>1</v>
      </c>
      <c r="Q11" s="27">
        <f>(VLOOKUP(O11,'Matriz de Carga'!$B$3:$C$51,2,0))*P11</f>
        <v>58908</v>
      </c>
      <c r="R11" s="12" t="s">
        <v>79</v>
      </c>
      <c r="S11" s="36" t="s">
        <v>80</v>
      </c>
      <c r="T11" s="26">
        <v>3</v>
      </c>
      <c r="U11" s="27">
        <f>(VLOOKUP(S11,'Matriz de Carga'!$B$3:$C$51,2,0))*T11</f>
        <v>8370</v>
      </c>
      <c r="V11" s="12" t="s">
        <v>111</v>
      </c>
      <c r="W11" s="36" t="s">
        <v>62</v>
      </c>
      <c r="X11" s="26">
        <v>1</v>
      </c>
      <c r="Y11" s="27">
        <f>(VLOOKUP(W11,'Matriz de Carga'!$B$3:$C$51,2,0))*X11</f>
        <v>32683</v>
      </c>
    </row>
    <row r="12" spans="2:25">
      <c r="B12" s="14"/>
      <c r="C12" s="38"/>
      <c r="D12" s="38"/>
      <c r="E12" s="37"/>
      <c r="F12" s="12" t="s">
        <v>59</v>
      </c>
      <c r="G12" s="36" t="s">
        <v>78</v>
      </c>
      <c r="H12" s="26">
        <v>1</v>
      </c>
      <c r="I12" s="27">
        <f>(VLOOKUP(G12,'Matriz de Carga'!$B$3:$C$51,2,0))*H12</f>
        <v>4460</v>
      </c>
      <c r="J12" s="12" t="s">
        <v>112</v>
      </c>
      <c r="K12" s="36" t="s">
        <v>64</v>
      </c>
      <c r="L12" s="26">
        <v>0.76</v>
      </c>
      <c r="M12" s="27">
        <f>(VLOOKUP(K12,'Matriz de Carga'!$B$3:$C$51,2,0))*L12</f>
        <v>62474.28</v>
      </c>
      <c r="N12" s="12" t="s">
        <v>109</v>
      </c>
      <c r="O12" s="36" t="s">
        <v>76</v>
      </c>
      <c r="P12" s="26">
        <v>1</v>
      </c>
      <c r="Q12" s="27">
        <f>(VLOOKUP(O12,'Matriz de Carga'!$B$3:$C$51,2,0))*P12</f>
        <v>6933</v>
      </c>
      <c r="R12" s="12"/>
      <c r="S12" s="36"/>
      <c r="T12" s="26"/>
      <c r="U12" s="27"/>
      <c r="V12" s="12" t="s">
        <v>109</v>
      </c>
      <c r="W12" s="36" t="s">
        <v>76</v>
      </c>
      <c r="X12" s="26">
        <v>1</v>
      </c>
      <c r="Y12" s="27">
        <f>(VLOOKUP(W12,'Matriz de Carga'!$B$3:$C$51,2,0))*X12</f>
        <v>6933</v>
      </c>
    </row>
    <row r="13" spans="2:25">
      <c r="B13" s="14"/>
      <c r="C13" s="38"/>
      <c r="D13" s="38"/>
      <c r="E13" s="37"/>
      <c r="F13" s="12" t="s">
        <v>79</v>
      </c>
      <c r="G13" s="36" t="s">
        <v>80</v>
      </c>
      <c r="H13" s="26">
        <v>3</v>
      </c>
      <c r="I13" s="27">
        <f>(VLOOKUP(G13,'Matriz de Carga'!$B$3:$C$51,2,0))*H13</f>
        <v>8370</v>
      </c>
      <c r="J13" s="12" t="s">
        <v>113</v>
      </c>
      <c r="K13" s="36" t="s">
        <v>66</v>
      </c>
      <c r="L13" s="26">
        <v>1</v>
      </c>
      <c r="M13" s="27">
        <f>(VLOOKUP(K13,'Matriz de Carga'!$B$3:$C$51,2,0))*L13</f>
        <v>8676</v>
      </c>
      <c r="N13" s="12" t="s">
        <v>59</v>
      </c>
      <c r="O13" s="36" t="s">
        <v>78</v>
      </c>
      <c r="P13" s="26">
        <v>1</v>
      </c>
      <c r="Q13" s="27">
        <f>(VLOOKUP(O13,'Matriz de Carga'!$B$3:$C$51,2,0))*P13</f>
        <v>4460</v>
      </c>
      <c r="R13" s="12"/>
      <c r="S13" s="36"/>
      <c r="T13" s="26"/>
      <c r="U13" s="27"/>
      <c r="V13" s="12" t="s">
        <v>59</v>
      </c>
      <c r="W13" s="36" t="s">
        <v>78</v>
      </c>
      <c r="X13" s="26">
        <v>1</v>
      </c>
      <c r="Y13" s="27">
        <f>(VLOOKUP(W13,'Matriz de Carga'!$B$3:$C$51,2,0))*X13</f>
        <v>4460</v>
      </c>
    </row>
    <row r="14" spans="2:25">
      <c r="B14" s="14"/>
      <c r="C14" s="38"/>
      <c r="D14" s="38"/>
      <c r="E14" s="37"/>
      <c r="F14" s="12" t="s">
        <v>111</v>
      </c>
      <c r="G14" s="36" t="s">
        <v>62</v>
      </c>
      <c r="H14" s="26">
        <v>1</v>
      </c>
      <c r="I14" s="27">
        <f>(VLOOKUP(G14,'Matriz de Carga'!$B$3:$C$51,2,0))*H14</f>
        <v>32683</v>
      </c>
      <c r="J14" s="12" t="s">
        <v>114</v>
      </c>
      <c r="K14" s="36" t="s">
        <v>71</v>
      </c>
      <c r="L14" s="26">
        <v>1</v>
      </c>
      <c r="M14" s="27">
        <f>(VLOOKUP(K14,'Matriz de Carga'!$B$3:$C$51,2,0))*L14</f>
        <v>8436</v>
      </c>
      <c r="N14" s="12" t="s">
        <v>79</v>
      </c>
      <c r="O14" s="36" t="s">
        <v>80</v>
      </c>
      <c r="P14" s="26">
        <v>3</v>
      </c>
      <c r="Q14" s="27">
        <f>(VLOOKUP(O14,'Matriz de Carga'!$B$3:$C$51,2,0))*P14</f>
        <v>8370</v>
      </c>
      <c r="R14" s="12"/>
      <c r="S14" s="36"/>
      <c r="T14" s="40"/>
      <c r="U14" s="27"/>
      <c r="V14" s="12" t="s">
        <v>79</v>
      </c>
      <c r="W14" s="36" t="s">
        <v>80</v>
      </c>
      <c r="X14" s="26">
        <v>3</v>
      </c>
      <c r="Y14" s="27">
        <f>(VLOOKUP(W14,'Matriz de Carga'!$B$3:$C$51,2,0))*X14</f>
        <v>8370</v>
      </c>
    </row>
    <row r="15" spans="2:25">
      <c r="B15" s="14"/>
      <c r="C15" s="38"/>
      <c r="D15" s="38"/>
      <c r="E15" s="37" t="str">
        <f>IFERROR(#REF!/(1-#REF!),"")</f>
        <v/>
      </c>
      <c r="F15" s="12"/>
      <c r="G15" s="36"/>
      <c r="H15" s="36"/>
      <c r="I15" s="37" t="str">
        <f>IFERROR(#REF!/(1-#REF!),"")</f>
        <v/>
      </c>
      <c r="J15" s="12"/>
      <c r="K15" s="36"/>
      <c r="L15" s="36"/>
      <c r="M15" s="13" t="str">
        <f>IFERROR(#REF!/(1-#REF!),"")</f>
        <v/>
      </c>
      <c r="N15" s="12" t="s">
        <v>111</v>
      </c>
      <c r="O15" s="36" t="s">
        <v>62</v>
      </c>
      <c r="P15" s="26">
        <v>1</v>
      </c>
      <c r="Q15" s="27">
        <f>(VLOOKUP(O15,'Matriz de Carga'!$B$3:$C$51,2,0))*P15</f>
        <v>32683</v>
      </c>
      <c r="R15" s="12"/>
      <c r="S15" s="36"/>
      <c r="T15" s="36"/>
      <c r="U15" s="13" t="str">
        <f>IFERROR(#REF!/(1-#REF!),"")</f>
        <v/>
      </c>
      <c r="V15" s="12" t="s">
        <v>112</v>
      </c>
      <c r="W15" s="36" t="s">
        <v>64</v>
      </c>
      <c r="X15" s="26">
        <v>0.76</v>
      </c>
      <c r="Y15" s="27">
        <f>(VLOOKUP(W15,'Matriz de Carga'!$B$3:$C$51,2,0))*X15</f>
        <v>62474.28</v>
      </c>
    </row>
    <row r="16" spans="2:25">
      <c r="B16" s="14"/>
      <c r="C16" s="38"/>
      <c r="D16" s="38"/>
      <c r="E16" s="37"/>
      <c r="F16" s="12"/>
      <c r="G16" s="36"/>
      <c r="H16" s="36"/>
      <c r="I16" s="37"/>
      <c r="J16" s="12"/>
      <c r="K16" s="36"/>
      <c r="L16" s="36"/>
      <c r="M16" s="13"/>
      <c r="N16" s="12"/>
      <c r="O16" s="36"/>
      <c r="P16" s="26"/>
      <c r="Q16" s="27"/>
      <c r="R16" s="12"/>
      <c r="S16" s="36"/>
      <c r="T16" s="36"/>
      <c r="U16" s="13"/>
      <c r="V16" s="12" t="s">
        <v>113</v>
      </c>
      <c r="W16" s="36" t="s">
        <v>66</v>
      </c>
      <c r="X16" s="26">
        <v>1</v>
      </c>
      <c r="Y16" s="27">
        <f>(VLOOKUP(W16,'Matriz de Carga'!$B$3:$C$51,2,0))*X16</f>
        <v>8676</v>
      </c>
    </row>
    <row r="17" spans="2:25">
      <c r="B17" s="14"/>
      <c r="C17" s="38"/>
      <c r="D17" s="38"/>
      <c r="E17" s="37"/>
      <c r="F17" s="12"/>
      <c r="G17" s="36"/>
      <c r="H17" s="36"/>
      <c r="I17" s="37"/>
      <c r="J17" s="12"/>
      <c r="K17" s="36"/>
      <c r="L17" s="36"/>
      <c r="M17" s="13"/>
      <c r="N17" s="12"/>
      <c r="O17" s="36"/>
      <c r="P17" s="26"/>
      <c r="Q17" s="27"/>
      <c r="R17" s="12"/>
      <c r="S17" s="36"/>
      <c r="T17" s="36"/>
      <c r="U17" s="13"/>
      <c r="V17" s="12" t="s">
        <v>114</v>
      </c>
      <c r="W17" s="36" t="s">
        <v>71</v>
      </c>
      <c r="X17" s="26">
        <v>1</v>
      </c>
      <c r="Y17" s="27">
        <f>(VLOOKUP(W17,'Matriz de Carga'!$B$3:$C$51,2,0))*X17</f>
        <v>8436</v>
      </c>
    </row>
    <row r="18" spans="2:25">
      <c r="B18" s="15" t="s">
        <v>115</v>
      </c>
      <c r="C18" s="39"/>
      <c r="D18" s="39"/>
      <c r="E18" s="41">
        <f>SUM(E6:E15)</f>
        <v>185344.5</v>
      </c>
      <c r="F18" s="15" t="s">
        <v>115</v>
      </c>
      <c r="G18" s="39"/>
      <c r="H18" s="39"/>
      <c r="I18" s="41">
        <f>SUM(I6:I15)</f>
        <v>434843.5</v>
      </c>
      <c r="J18" s="15" t="s">
        <v>115</v>
      </c>
      <c r="K18" s="39"/>
      <c r="L18" s="39"/>
      <c r="M18" s="16">
        <f>SUM(M6:M15)</f>
        <v>264930.78000000003</v>
      </c>
      <c r="N18" s="15" t="s">
        <v>115</v>
      </c>
      <c r="O18" s="39"/>
      <c r="P18" s="39"/>
      <c r="Q18" s="16">
        <f>SUM(Q6:Q15)</f>
        <v>493751.5</v>
      </c>
      <c r="R18" s="15" t="s">
        <v>115</v>
      </c>
      <c r="S18" s="39"/>
      <c r="T18" s="39"/>
      <c r="U18" s="16">
        <f>SUM(U6:U15)</f>
        <v>185344.5</v>
      </c>
      <c r="V18" s="15" t="s">
        <v>115</v>
      </c>
      <c r="W18" s="39"/>
      <c r="X18" s="39"/>
      <c r="Y18" s="16">
        <f>SUM(Y6:Y15)</f>
        <v>497317.78</v>
      </c>
    </row>
    <row r="19" spans="2:25" ht="15.75" thickBot="1">
      <c r="B19" s="17" t="s">
        <v>116</v>
      </c>
      <c r="C19" s="18"/>
      <c r="D19" s="18"/>
      <c r="E19" s="19">
        <f>'Matriz de Carga'!G12</f>
        <v>30000</v>
      </c>
      <c r="F19" s="17" t="s">
        <v>116</v>
      </c>
      <c r="G19" s="20"/>
      <c r="H19" s="20"/>
      <c r="I19" s="19">
        <f>'Matriz de Carga'!G12</f>
        <v>30000</v>
      </c>
      <c r="J19" s="17" t="s">
        <v>116</v>
      </c>
      <c r="K19" s="20"/>
      <c r="L19" s="20"/>
      <c r="M19" s="21">
        <f>'Matriz de Carga'!G12</f>
        <v>30000</v>
      </c>
      <c r="N19" s="17" t="s">
        <v>116</v>
      </c>
      <c r="O19" s="20"/>
      <c r="P19" s="20"/>
      <c r="Q19" s="21">
        <f>'Matriz de Carga'!G12</f>
        <v>30000</v>
      </c>
      <c r="R19" s="17" t="s">
        <v>116</v>
      </c>
      <c r="S19" s="20"/>
      <c r="T19" s="20"/>
      <c r="U19" s="21">
        <f>'Matriz de Carga'!G12</f>
        <v>30000</v>
      </c>
      <c r="V19" s="17" t="s">
        <v>116</v>
      </c>
      <c r="W19" s="20"/>
      <c r="X19" s="20"/>
      <c r="Y19" s="21">
        <f>'Matriz de Carga'!G12</f>
        <v>30000</v>
      </c>
    </row>
    <row r="20" spans="2:25" ht="15.75" thickBot="1">
      <c r="B20" s="22" t="s">
        <v>117</v>
      </c>
      <c r="C20" s="23"/>
      <c r="D20" s="23"/>
      <c r="E20" s="24">
        <f>E18+E5+E19</f>
        <v>345124.5</v>
      </c>
      <c r="F20" s="22" t="s">
        <v>117</v>
      </c>
      <c r="G20" s="23"/>
      <c r="H20" s="23"/>
      <c r="I20" s="24">
        <f>I18+I5+I19</f>
        <v>678053.5</v>
      </c>
      <c r="J20" s="22" t="s">
        <v>117</v>
      </c>
      <c r="K20" s="23"/>
      <c r="L20" s="23"/>
      <c r="M20" s="25">
        <f>M18+M5+M19</f>
        <v>471060.78</v>
      </c>
      <c r="N20" s="22" t="s">
        <v>117</v>
      </c>
      <c r="O20" s="23"/>
      <c r="P20" s="23"/>
      <c r="Q20" s="25">
        <f>Q18+Q5+Q19</f>
        <v>746231.5</v>
      </c>
      <c r="R20" s="22" t="s">
        <v>117</v>
      </c>
      <c r="S20" s="23"/>
      <c r="T20" s="23"/>
      <c r="U20" s="25">
        <f>U18+U5+U19</f>
        <v>345124.5</v>
      </c>
      <c r="V20" s="22" t="s">
        <v>117</v>
      </c>
      <c r="W20" s="23"/>
      <c r="X20" s="23"/>
      <c r="Y20" s="25">
        <f>Y18+Y5+Y19</f>
        <v>786877.78</v>
      </c>
    </row>
    <row r="21" spans="2:25" ht="15.75" thickBot="1">
      <c r="B21" s="22" t="s">
        <v>118</v>
      </c>
      <c r="C21" s="23"/>
      <c r="D21" s="23"/>
      <c r="E21" s="24">
        <f>E20*1.19</f>
        <v>410698.15499999997</v>
      </c>
      <c r="F21" s="22" t="s">
        <v>118</v>
      </c>
      <c r="G21" s="23"/>
      <c r="H21" s="23"/>
      <c r="I21" s="24">
        <f>I20*1.19</f>
        <v>806883.66499999992</v>
      </c>
      <c r="J21" s="22" t="s">
        <v>118</v>
      </c>
      <c r="K21" s="23"/>
      <c r="L21" s="23"/>
      <c r="M21" s="25">
        <f>M20*1.19</f>
        <v>560562.32819999999</v>
      </c>
      <c r="N21" s="22" t="s">
        <v>118</v>
      </c>
      <c r="O21" s="23"/>
      <c r="P21" s="23"/>
      <c r="Q21" s="25">
        <f>Q20*1.19</f>
        <v>888015.48499999999</v>
      </c>
      <c r="R21" s="22" t="s">
        <v>118</v>
      </c>
      <c r="S21" s="23"/>
      <c r="T21" s="23"/>
      <c r="U21" s="25">
        <f>U20*1.19</f>
        <v>410698.15499999997</v>
      </c>
      <c r="V21" s="22" t="s">
        <v>118</v>
      </c>
      <c r="W21" s="23"/>
      <c r="X21" s="23"/>
      <c r="Y21" s="25">
        <f>Y20*1.19</f>
        <v>936384.55819999997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3257-5E51-4056-BF0C-301EF98C80D8}">
  <dimension ref="B1:Y19"/>
  <sheetViews>
    <sheetView topLeftCell="I1" zoomScaleNormal="100" zoomScaleSheetLayoutView="110" workbookViewId="0">
      <selection activeCell="G13" sqref="G13"/>
    </sheetView>
  </sheetViews>
  <sheetFormatPr baseColWidth="10" defaultColWidth="11.42578125" defaultRowHeight="15"/>
  <cols>
    <col min="1" max="1" width="2" style="1" customWidth="1"/>
    <col min="2" max="2" width="25.57031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5.57031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5.57031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5.5703125" style="1" bestFit="1" customWidth="1"/>
    <col min="15" max="15" width="14.28515625" style="1" bestFit="1" customWidth="1"/>
    <col min="16" max="17" width="11.42578125" style="1"/>
    <col min="18" max="18" width="25.5703125" style="1" bestFit="1" customWidth="1"/>
    <col min="19" max="19" width="14.28515625" style="1" bestFit="1" customWidth="1"/>
    <col min="20" max="21" width="11.42578125" style="1"/>
    <col min="22" max="22" width="25.570312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121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1.5</v>
      </c>
      <c r="E5" s="9">
        <f>D5*'Matriz de Carga'!G4</f>
        <v>139050</v>
      </c>
      <c r="F5" s="6" t="s">
        <v>104</v>
      </c>
      <c r="G5" s="10"/>
      <c r="H5" s="8">
        <v>2.4</v>
      </c>
      <c r="I5" s="9">
        <f>H5*'Matriz de Carga'!G4</f>
        <v>222480</v>
      </c>
      <c r="J5" s="6" t="s">
        <v>104</v>
      </c>
      <c r="K5" s="10"/>
      <c r="L5" s="8">
        <v>1.5</v>
      </c>
      <c r="M5" s="11">
        <f>L5*'Matriz de Carga'!G4</f>
        <v>139050</v>
      </c>
      <c r="N5" s="6" t="s">
        <v>104</v>
      </c>
      <c r="O5" s="10"/>
      <c r="P5" s="8">
        <v>2.6</v>
      </c>
      <c r="Q5" s="11">
        <f>P5*'Matriz de Carga'!G4</f>
        <v>241020</v>
      </c>
      <c r="R5" s="6" t="s">
        <v>104</v>
      </c>
      <c r="S5" s="10"/>
      <c r="T5" s="8">
        <v>1.5</v>
      </c>
      <c r="U5" s="11">
        <f>T5*'Matriz de Carga'!G4</f>
        <v>139050</v>
      </c>
      <c r="V5" s="6" t="s">
        <v>104</v>
      </c>
      <c r="W5" s="10"/>
      <c r="X5" s="8">
        <v>2.4</v>
      </c>
      <c r="Y5" s="11">
        <f>X5*'Matriz de Carga'!G4</f>
        <v>222480</v>
      </c>
    </row>
    <row r="6" spans="2:25">
      <c r="B6" s="12" t="s">
        <v>105</v>
      </c>
      <c r="C6" s="36" t="s">
        <v>120</v>
      </c>
      <c r="D6" s="26">
        <v>5.7</v>
      </c>
      <c r="E6" s="37">
        <f>D6*'Matriz de Carga'!G10</f>
        <v>97954.5</v>
      </c>
      <c r="F6" s="12" t="s">
        <v>105</v>
      </c>
      <c r="G6" s="36" t="s">
        <v>120</v>
      </c>
      <c r="H6" s="26">
        <v>5.7</v>
      </c>
      <c r="I6" s="37">
        <f>H6*'Matriz de Carga'!G10</f>
        <v>97954.5</v>
      </c>
      <c r="J6" s="12" t="s">
        <v>105</v>
      </c>
      <c r="K6" s="36" t="s">
        <v>120</v>
      </c>
      <c r="L6" s="26">
        <v>5.7</v>
      </c>
      <c r="M6" s="13">
        <f>L6*'Matriz de Carga'!G10</f>
        <v>97954.5</v>
      </c>
      <c r="N6" s="12" t="s">
        <v>105</v>
      </c>
      <c r="O6" s="36" t="s">
        <v>120</v>
      </c>
      <c r="P6" s="26">
        <v>5.7</v>
      </c>
      <c r="Q6" s="13">
        <f>P6*'Matriz de Carga'!G10</f>
        <v>97954.5</v>
      </c>
      <c r="R6" s="12" t="s">
        <v>105</v>
      </c>
      <c r="S6" s="36" t="s">
        <v>120</v>
      </c>
      <c r="T6" s="26">
        <v>5.7</v>
      </c>
      <c r="U6" s="13">
        <f>T6*'Matriz de Carga'!G10</f>
        <v>97954.5</v>
      </c>
      <c r="V6" s="12" t="s">
        <v>105</v>
      </c>
      <c r="W6" s="36" t="s">
        <v>120</v>
      </c>
      <c r="X6" s="26">
        <v>5.7</v>
      </c>
      <c r="Y6" s="13">
        <f>X6*'Matriz de Carga'!G10</f>
        <v>97954.5</v>
      </c>
    </row>
    <row r="7" spans="2:25">
      <c r="B7" s="12" t="s">
        <v>107</v>
      </c>
      <c r="C7" s="36" t="s">
        <v>32</v>
      </c>
      <c r="D7" s="26">
        <v>1</v>
      </c>
      <c r="E7" s="27">
        <f>(VLOOKUP(C7,'Matriz de Carga'!$B$3:$C$51,2,0))*D7</f>
        <v>18107</v>
      </c>
      <c r="F7" s="12" t="s">
        <v>107</v>
      </c>
      <c r="G7" s="36" t="s">
        <v>32</v>
      </c>
      <c r="H7" s="26">
        <v>1</v>
      </c>
      <c r="I7" s="27">
        <f>(VLOOKUP(G7,'Matriz de Carga'!$B$3:$C$51,2,0))*H7</f>
        <v>18107</v>
      </c>
      <c r="J7" s="12" t="s">
        <v>107</v>
      </c>
      <c r="K7" s="36" t="s">
        <v>32</v>
      </c>
      <c r="L7" s="26">
        <v>1</v>
      </c>
      <c r="M7" s="27">
        <f>(VLOOKUP(K7,'Matriz de Carga'!$B$3:$C$51,2,0))*L7</f>
        <v>18107</v>
      </c>
      <c r="N7" s="12" t="s">
        <v>107</v>
      </c>
      <c r="O7" s="36" t="s">
        <v>32</v>
      </c>
      <c r="P7" s="26">
        <v>1</v>
      </c>
      <c r="Q7" s="27">
        <f>(VLOOKUP(O7,'Matriz de Carga'!$B$3:$C$51,2,0))*P7</f>
        <v>18107</v>
      </c>
      <c r="R7" s="12" t="s">
        <v>107</v>
      </c>
      <c r="S7" s="36" t="s">
        <v>32</v>
      </c>
      <c r="T7" s="26">
        <v>1</v>
      </c>
      <c r="U7" s="27">
        <f>(VLOOKUP(S7,'Matriz de Carga'!$B$3:$C$51,2,0))*T7</f>
        <v>18107</v>
      </c>
      <c r="V7" s="12" t="s">
        <v>107</v>
      </c>
      <c r="W7" s="36" t="s">
        <v>32</v>
      </c>
      <c r="X7" s="26">
        <v>1</v>
      </c>
      <c r="Y7" s="27">
        <f>(VLOOKUP(W7,'Matriz de Carga'!$B$3:$C$51,2,0))*X7</f>
        <v>18107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36" t="s">
        <v>34</v>
      </c>
      <c r="H8" s="26">
        <v>1</v>
      </c>
      <c r="I8" s="27">
        <f>(VLOOKUP(G8,'Matriz de Carga'!$B$3:$C$51,2,0))*H8</f>
        <v>35420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36" t="s">
        <v>34</v>
      </c>
      <c r="P8" s="26">
        <v>1</v>
      </c>
      <c r="Q8" s="27">
        <f>(VLOOKUP(O8,'Matriz de Carga'!$B$3:$C$51,2,0))*P8</f>
        <v>35420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36" t="s">
        <v>34</v>
      </c>
      <c r="X8" s="26">
        <v>1</v>
      </c>
      <c r="Y8" s="27">
        <f>(VLOOKUP(W8,'Matriz de Carga'!$B$3:$C$51,2,0))*X8</f>
        <v>35420</v>
      </c>
    </row>
    <row r="9" spans="2:25">
      <c r="B9" s="12" t="s">
        <v>109</v>
      </c>
      <c r="C9" s="36" t="s">
        <v>81</v>
      </c>
      <c r="D9" s="26">
        <v>1</v>
      </c>
      <c r="E9" s="27">
        <f>(VLOOKUP(C9,'Matriz de Carga'!$B$3:$C$51,2,0))*D9</f>
        <v>12888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109</v>
      </c>
      <c r="K9" s="36" t="str">
        <f>C9</f>
        <v>06L103801</v>
      </c>
      <c r="L9" s="26">
        <v>1</v>
      </c>
      <c r="M9" s="27">
        <f>(VLOOKUP(K9,'Matriz de Carga'!$B$3:$C$51,2,0))*L9</f>
        <v>12888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109</v>
      </c>
      <c r="S9" s="36" t="str">
        <f>C9</f>
        <v>06L103801</v>
      </c>
      <c r="T9" s="26">
        <v>1</v>
      </c>
      <c r="U9" s="27">
        <f>(VLOOKUP(S9,'Matriz de Carga'!$B$3:$C$51,2,0))*T9</f>
        <v>12888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79</v>
      </c>
      <c r="C10" s="36" t="s">
        <v>80</v>
      </c>
      <c r="D10" s="26">
        <v>3</v>
      </c>
      <c r="E10" s="27">
        <f>(VLOOKUP(C10,'Matriz de Carga'!$B$3:$C$51,2,0))*D10</f>
        <v>8370</v>
      </c>
      <c r="F10" s="12" t="s">
        <v>47</v>
      </c>
      <c r="G10" s="36" t="s">
        <v>48</v>
      </c>
      <c r="H10" s="26">
        <v>4</v>
      </c>
      <c r="I10" s="27">
        <f>(VLOOKUP(G10,'Matriz de Carga'!$B$3:$C$51,2,0))*H10</f>
        <v>117308</v>
      </c>
      <c r="J10" s="12" t="s">
        <v>79</v>
      </c>
      <c r="K10" s="36" t="s">
        <v>80</v>
      </c>
      <c r="L10" s="26">
        <v>3</v>
      </c>
      <c r="M10" s="27">
        <f>(VLOOKUP(K10,'Matriz de Carga'!$B$3:$C$51,2,0))*L10</f>
        <v>8370</v>
      </c>
      <c r="N10" s="12" t="s">
        <v>47</v>
      </c>
      <c r="O10" s="36" t="s">
        <v>48</v>
      </c>
      <c r="P10" s="26">
        <v>4</v>
      </c>
      <c r="Q10" s="27">
        <f>(VLOOKUP(O10,'Matriz de Carga'!$B$3:$C$51,2,0))*P10</f>
        <v>117308</v>
      </c>
      <c r="R10" s="12" t="s">
        <v>79</v>
      </c>
      <c r="S10" s="36" t="s">
        <v>80</v>
      </c>
      <c r="T10" s="26">
        <v>3</v>
      </c>
      <c r="U10" s="27">
        <f>(VLOOKUP(S10,'Matriz de Carga'!$B$3:$C$51,2,0))*T10</f>
        <v>8370</v>
      </c>
      <c r="V10" s="12" t="s">
        <v>47</v>
      </c>
      <c r="W10" s="36" t="s">
        <v>48</v>
      </c>
      <c r="X10" s="26">
        <v>4</v>
      </c>
      <c r="Y10" s="27">
        <f>(VLOOKUP(W10,'Matriz de Carga'!$B$3:$C$51,2,0))*X10</f>
        <v>117308</v>
      </c>
    </row>
    <row r="11" spans="2:25">
      <c r="B11" s="12"/>
      <c r="C11" s="36"/>
      <c r="D11" s="26"/>
      <c r="E11" s="27"/>
      <c r="F11" s="12" t="s">
        <v>109</v>
      </c>
      <c r="G11" s="36" t="str">
        <f>C9</f>
        <v>06L103801</v>
      </c>
      <c r="H11" s="26">
        <v>1</v>
      </c>
      <c r="I11" s="27">
        <f>(VLOOKUP(G11,'Matriz de Carga'!$B$3:$C$51,2,0))*H11</f>
        <v>12888</v>
      </c>
      <c r="J11" s="12"/>
      <c r="K11" s="36"/>
      <c r="L11" s="26"/>
      <c r="M11" s="27"/>
      <c r="N11" s="12" t="s">
        <v>41</v>
      </c>
      <c r="O11" s="36" t="s">
        <v>44</v>
      </c>
      <c r="P11" s="26">
        <v>1</v>
      </c>
      <c r="Q11" s="27">
        <f>(VLOOKUP(O11,'Matriz de Carga'!$B$3:$C$51,2,0))*P11</f>
        <v>37157</v>
      </c>
      <c r="R11" s="12"/>
      <c r="S11" s="36"/>
      <c r="T11" s="26"/>
      <c r="U11" s="27"/>
      <c r="V11" s="12" t="s">
        <v>109</v>
      </c>
      <c r="W11" s="36" t="str">
        <f>C9</f>
        <v>06L103801</v>
      </c>
      <c r="X11" s="26">
        <v>1</v>
      </c>
      <c r="Y11" s="27">
        <f>(VLOOKUP(W11,'Matriz de Carga'!$B$3:$C$51,2,0))*X11</f>
        <v>12888</v>
      </c>
    </row>
    <row r="12" spans="2:25">
      <c r="B12" s="14"/>
      <c r="C12" s="38"/>
      <c r="D12" s="38"/>
      <c r="E12" s="37"/>
      <c r="F12" s="12" t="s">
        <v>79</v>
      </c>
      <c r="G12" s="36" t="s">
        <v>80</v>
      </c>
      <c r="H12" s="26">
        <v>3</v>
      </c>
      <c r="I12" s="27">
        <f>(VLOOKUP(G12,'Matriz de Carga'!$B$3:$C$51,2,0))*H12</f>
        <v>8370</v>
      </c>
      <c r="J12" s="12"/>
      <c r="K12" s="36"/>
      <c r="L12" s="26"/>
      <c r="M12" s="27"/>
      <c r="N12" s="12" t="s">
        <v>109</v>
      </c>
      <c r="O12" s="36" t="str">
        <f>C9</f>
        <v>06L103801</v>
      </c>
      <c r="P12" s="26">
        <v>1</v>
      </c>
      <c r="Q12" s="27">
        <f>(VLOOKUP(O12,'Matriz de Carga'!$B$3:$C$51,2,0))*P12</f>
        <v>12888</v>
      </c>
      <c r="R12" s="12"/>
      <c r="S12" s="36"/>
      <c r="T12" s="26"/>
      <c r="U12" s="27"/>
      <c r="V12" s="12" t="s">
        <v>79</v>
      </c>
      <c r="W12" s="36" t="s">
        <v>80</v>
      </c>
      <c r="X12" s="26">
        <v>3</v>
      </c>
      <c r="Y12" s="27">
        <f>(VLOOKUP(W12,'Matriz de Carga'!$B$3:$C$51,2,0))*X12</f>
        <v>8370</v>
      </c>
    </row>
    <row r="13" spans="2:25">
      <c r="B13" s="14"/>
      <c r="C13" s="38"/>
      <c r="D13" s="38"/>
      <c r="E13" s="37"/>
      <c r="F13" s="12" t="s">
        <v>111</v>
      </c>
      <c r="G13" s="36" t="s">
        <v>62</v>
      </c>
      <c r="H13" s="26">
        <v>1</v>
      </c>
      <c r="I13" s="27">
        <f>(VLOOKUP(G13,'Matriz de Carga'!$B$3:$C$51,2,0))*H13</f>
        <v>32683</v>
      </c>
      <c r="J13" s="12"/>
      <c r="K13" s="36"/>
      <c r="L13" s="36"/>
      <c r="M13" s="13"/>
      <c r="N13" s="12" t="s">
        <v>79</v>
      </c>
      <c r="O13" s="36" t="s">
        <v>80</v>
      </c>
      <c r="P13" s="26">
        <v>3</v>
      </c>
      <c r="Q13" s="27">
        <f>(VLOOKUP(O13,'Matriz de Carga'!$B$3:$C$51,2,0))*P13</f>
        <v>8370</v>
      </c>
      <c r="R13" s="12"/>
      <c r="S13" s="36"/>
      <c r="T13" s="36"/>
      <c r="U13" s="13"/>
      <c r="V13" s="12" t="s">
        <v>111</v>
      </c>
      <c r="W13" s="36" t="s">
        <v>62</v>
      </c>
      <c r="X13" s="26">
        <v>1</v>
      </c>
      <c r="Y13" s="27">
        <f>(VLOOKUP(W13,'Matriz de Carga'!$B$3:$C$51,2,0))*X13</f>
        <v>32683</v>
      </c>
    </row>
    <row r="14" spans="2:25">
      <c r="B14" s="14"/>
      <c r="C14" s="38"/>
      <c r="D14" s="38"/>
      <c r="E14" s="37"/>
      <c r="F14" s="12"/>
      <c r="G14" s="36"/>
      <c r="H14" s="26"/>
      <c r="I14" s="27"/>
      <c r="J14" s="12"/>
      <c r="K14" s="36"/>
      <c r="L14" s="36"/>
      <c r="M14" s="13"/>
      <c r="N14" s="12" t="s">
        <v>111</v>
      </c>
      <c r="O14" s="36" t="s">
        <v>62</v>
      </c>
      <c r="P14" s="26">
        <v>1</v>
      </c>
      <c r="Q14" s="27">
        <f>(VLOOKUP(O14,'Matriz de Carga'!$B$3:$C$51,2,0))*P14</f>
        <v>32683</v>
      </c>
      <c r="R14" s="12"/>
      <c r="S14" s="36"/>
      <c r="T14" s="36"/>
      <c r="U14" s="13"/>
      <c r="V14" s="12"/>
      <c r="W14" s="36"/>
      <c r="X14" s="26"/>
      <c r="Y14" s="27"/>
    </row>
    <row r="15" spans="2:25">
      <c r="B15" s="14"/>
      <c r="C15" s="38"/>
      <c r="D15" s="38"/>
      <c r="E15" s="37" t="str">
        <f>IFERROR(#REF!/(1-#REF!),"")</f>
        <v/>
      </c>
      <c r="F15" s="12"/>
      <c r="G15" s="36"/>
      <c r="H15" s="36"/>
      <c r="I15" s="37" t="str">
        <f>IFERROR(#REF!/(1-#REF!),"")</f>
        <v/>
      </c>
      <c r="J15" s="12"/>
      <c r="K15" s="36"/>
      <c r="L15" s="36"/>
      <c r="M15" s="13" t="str">
        <f>IFERROR(#REF!/(1-#REF!),"")</f>
        <v/>
      </c>
      <c r="N15" s="12"/>
      <c r="O15" s="36"/>
      <c r="P15" s="26"/>
      <c r="Q15" s="27"/>
      <c r="R15" s="12"/>
      <c r="S15" s="36"/>
      <c r="T15" s="36"/>
      <c r="U15" s="13" t="str">
        <f>IFERROR(#REF!/(1-#REF!),"")</f>
        <v/>
      </c>
      <c r="V15" s="12"/>
      <c r="W15" s="36"/>
      <c r="X15" s="36"/>
      <c r="Y15" s="13" t="str">
        <f>IFERROR(#REF!/(1-#REF!),"")</f>
        <v/>
      </c>
    </row>
    <row r="16" spans="2:25">
      <c r="B16" s="15" t="s">
        <v>115</v>
      </c>
      <c r="C16" s="39"/>
      <c r="D16" s="39"/>
      <c r="E16" s="41">
        <f>SUM(E6:E15)</f>
        <v>186839.5</v>
      </c>
      <c r="F16" s="15" t="s">
        <v>115</v>
      </c>
      <c r="G16" s="39"/>
      <c r="H16" s="39"/>
      <c r="I16" s="41">
        <f>SUM(I6:I15)</f>
        <v>372250.5</v>
      </c>
      <c r="J16" s="15" t="s">
        <v>115</v>
      </c>
      <c r="K16" s="39"/>
      <c r="L16" s="39"/>
      <c r="M16" s="16">
        <f>SUM(M6:M15)</f>
        <v>186839.5</v>
      </c>
      <c r="N16" s="15" t="s">
        <v>115</v>
      </c>
      <c r="O16" s="39"/>
      <c r="P16" s="39"/>
      <c r="Q16" s="16">
        <f>SUM(Q6:Q15)</f>
        <v>409407.5</v>
      </c>
      <c r="R16" s="15" t="s">
        <v>115</v>
      </c>
      <c r="S16" s="39"/>
      <c r="T16" s="39"/>
      <c r="U16" s="16">
        <f>SUM(U6:U15)</f>
        <v>186839.5</v>
      </c>
      <c r="V16" s="15" t="s">
        <v>115</v>
      </c>
      <c r="W16" s="39"/>
      <c r="X16" s="39"/>
      <c r="Y16" s="16">
        <f>SUM(Y6:Y15)</f>
        <v>372250.5</v>
      </c>
    </row>
    <row r="17" spans="2:25" ht="15.75" thickBot="1">
      <c r="B17" s="17" t="s">
        <v>116</v>
      </c>
      <c r="C17" s="18"/>
      <c r="D17" s="18"/>
      <c r="E17" s="19">
        <f>'Matriz de Carga'!G12</f>
        <v>30000</v>
      </c>
      <c r="F17" s="17" t="s">
        <v>116</v>
      </c>
      <c r="G17" s="20"/>
      <c r="H17" s="20"/>
      <c r="I17" s="19">
        <f>'Matriz de Carga'!G12</f>
        <v>30000</v>
      </c>
      <c r="J17" s="17" t="s">
        <v>116</v>
      </c>
      <c r="K17" s="20"/>
      <c r="L17" s="20"/>
      <c r="M17" s="21">
        <f>'Matriz de Carga'!G12</f>
        <v>30000</v>
      </c>
      <c r="N17" s="17" t="s">
        <v>116</v>
      </c>
      <c r="O17" s="20"/>
      <c r="P17" s="20"/>
      <c r="Q17" s="21">
        <f>'Matriz de Carga'!G12</f>
        <v>30000</v>
      </c>
      <c r="R17" s="17" t="s">
        <v>116</v>
      </c>
      <c r="S17" s="20"/>
      <c r="T17" s="20"/>
      <c r="U17" s="21">
        <f>'Matriz de Carga'!G12</f>
        <v>30000</v>
      </c>
      <c r="V17" s="17" t="s">
        <v>116</v>
      </c>
      <c r="W17" s="20"/>
      <c r="X17" s="20"/>
      <c r="Y17" s="21">
        <f>'Matriz de Carga'!G12</f>
        <v>30000</v>
      </c>
    </row>
    <row r="18" spans="2:25" ht="15.75" thickBot="1">
      <c r="B18" s="22" t="s">
        <v>117</v>
      </c>
      <c r="C18" s="23"/>
      <c r="D18" s="23"/>
      <c r="E18" s="24">
        <f>E16+E5+E17</f>
        <v>355889.5</v>
      </c>
      <c r="F18" s="22" t="s">
        <v>117</v>
      </c>
      <c r="G18" s="23"/>
      <c r="H18" s="23"/>
      <c r="I18" s="24">
        <f>I16+I5+I17</f>
        <v>624730.5</v>
      </c>
      <c r="J18" s="22" t="s">
        <v>117</v>
      </c>
      <c r="K18" s="23"/>
      <c r="L18" s="23"/>
      <c r="M18" s="25">
        <f>M16+M5+M17</f>
        <v>355889.5</v>
      </c>
      <c r="N18" s="22" t="s">
        <v>117</v>
      </c>
      <c r="O18" s="23"/>
      <c r="P18" s="23"/>
      <c r="Q18" s="25">
        <f>Q16+Q5+Q17</f>
        <v>680427.5</v>
      </c>
      <c r="R18" s="22" t="s">
        <v>117</v>
      </c>
      <c r="S18" s="23"/>
      <c r="T18" s="23"/>
      <c r="U18" s="25">
        <f>U16+U5+U17</f>
        <v>355889.5</v>
      </c>
      <c r="V18" s="22" t="s">
        <v>117</v>
      </c>
      <c r="W18" s="23"/>
      <c r="X18" s="23"/>
      <c r="Y18" s="25">
        <f>Y16+Y5+Y17</f>
        <v>624730.5</v>
      </c>
    </row>
    <row r="19" spans="2:25" ht="15.75" thickBot="1">
      <c r="B19" s="22" t="s">
        <v>118</v>
      </c>
      <c r="C19" s="23"/>
      <c r="D19" s="23"/>
      <c r="E19" s="24">
        <f>E18*1.19</f>
        <v>423508.505</v>
      </c>
      <c r="F19" s="22" t="s">
        <v>118</v>
      </c>
      <c r="G19" s="23"/>
      <c r="H19" s="23"/>
      <c r="I19" s="24">
        <f>I18*1.19</f>
        <v>743429.29499999993</v>
      </c>
      <c r="J19" s="22" t="s">
        <v>118</v>
      </c>
      <c r="K19" s="23"/>
      <c r="L19" s="23"/>
      <c r="M19" s="25">
        <f>M18*1.19</f>
        <v>423508.505</v>
      </c>
      <c r="N19" s="22" t="s">
        <v>118</v>
      </c>
      <c r="O19" s="23"/>
      <c r="P19" s="23"/>
      <c r="Q19" s="25">
        <f>Q18*1.19</f>
        <v>809708.72499999998</v>
      </c>
      <c r="R19" s="22" t="s">
        <v>118</v>
      </c>
      <c r="S19" s="23"/>
      <c r="T19" s="23"/>
      <c r="U19" s="25">
        <f>U18*1.19</f>
        <v>423508.505</v>
      </c>
      <c r="V19" s="22" t="s">
        <v>118</v>
      </c>
      <c r="W19" s="23"/>
      <c r="X19" s="23"/>
      <c r="Y19" s="25">
        <f>Y18*1.19</f>
        <v>743429.29499999993</v>
      </c>
    </row>
  </sheetData>
  <sheetProtection selectLockedCells="1" selectUnlockedCells="1"/>
  <mergeCells count="13">
    <mergeCell ref="R2:U2"/>
    <mergeCell ref="V2:Y2"/>
    <mergeCell ref="R3:U3"/>
    <mergeCell ref="V3:Y3"/>
    <mergeCell ref="B1:Y1"/>
    <mergeCell ref="N2:Q2"/>
    <mergeCell ref="N3:Q3"/>
    <mergeCell ref="B3:E3"/>
    <mergeCell ref="F3:I3"/>
    <mergeCell ref="J3:M3"/>
    <mergeCell ref="B2:E2"/>
    <mergeCell ref="F2:I2"/>
    <mergeCell ref="J2:M2"/>
  </mergeCells>
  <pageMargins left="0.7" right="0.7" top="0.75" bottom="0.75" header="0.3" footer="0.3"/>
  <pageSetup orientation="portrait" r:id="rId1"/>
  <ignoredErrors>
    <ignoredError sqref="E7 I7:I10 M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9368-FDC6-4B4A-8BB2-5D270EE8F852}">
  <dimension ref="B1:Y20"/>
  <sheetViews>
    <sheetView zoomScaleNormal="100" workbookViewId="0">
      <selection activeCell="Y30" sqref="Y30"/>
    </sheetView>
  </sheetViews>
  <sheetFormatPr baseColWidth="10" defaultColWidth="11.42578125" defaultRowHeight="15"/>
  <cols>
    <col min="1" max="1" width="2" style="1" customWidth="1"/>
    <col min="2" max="2" width="25.57031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1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1.71093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1.7109375" style="1" bestFit="1" customWidth="1"/>
    <col min="15" max="15" width="14.28515625" style="1" bestFit="1" customWidth="1"/>
    <col min="16" max="16" width="7.140625" style="1" customWidth="1"/>
    <col min="17" max="17" width="13.42578125" style="1" customWidth="1"/>
    <col min="18" max="18" width="21.7109375" style="1" bestFit="1" customWidth="1"/>
    <col min="19" max="19" width="14.28515625" style="1" bestFit="1" customWidth="1"/>
    <col min="20" max="21" width="11.42578125" style="1"/>
    <col min="22" max="22" width="21.710937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122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1.5</v>
      </c>
      <c r="E5" s="9">
        <f>D5*'Matriz de Carga'!G4</f>
        <v>139050</v>
      </c>
      <c r="F5" s="6" t="s">
        <v>104</v>
      </c>
      <c r="G5" s="10"/>
      <c r="H5" s="8">
        <v>2.4</v>
      </c>
      <c r="I5" s="9">
        <f>H5*'Matriz de Carga'!G4</f>
        <v>222480</v>
      </c>
      <c r="J5" s="6" t="s">
        <v>104</v>
      </c>
      <c r="K5" s="10"/>
      <c r="L5" s="8">
        <v>2</v>
      </c>
      <c r="M5" s="11">
        <f>L5*'Matriz de Carga'!G4</f>
        <v>185400</v>
      </c>
      <c r="N5" s="6" t="s">
        <v>104</v>
      </c>
      <c r="O5" s="10"/>
      <c r="P5" s="8">
        <v>2.5</v>
      </c>
      <c r="Q5" s="11">
        <f>P5*'Matriz de Carga'!G4</f>
        <v>231750</v>
      </c>
      <c r="R5" s="6" t="s">
        <v>104</v>
      </c>
      <c r="S5" s="10"/>
      <c r="T5" s="8">
        <v>1.5</v>
      </c>
      <c r="U5" s="11">
        <f>T5*'Matriz de Carga'!G4</f>
        <v>139050</v>
      </c>
      <c r="V5" s="6" t="s">
        <v>104</v>
      </c>
      <c r="W5" s="10"/>
      <c r="X5" s="8">
        <v>2.9</v>
      </c>
      <c r="Y5" s="11">
        <f>X5*'Matriz de Carga'!G4</f>
        <v>268830</v>
      </c>
    </row>
    <row r="6" spans="2:25">
      <c r="B6" s="12" t="s">
        <v>105</v>
      </c>
      <c r="C6" s="36" t="s">
        <v>106</v>
      </c>
      <c r="D6" s="26">
        <v>5.7</v>
      </c>
      <c r="E6" s="37">
        <f>D6*'Matriz de Carga'!G8</f>
        <v>91143</v>
      </c>
      <c r="F6" s="12" t="s">
        <v>105</v>
      </c>
      <c r="G6" s="36" t="s">
        <v>106</v>
      </c>
      <c r="H6" s="26">
        <v>5.7</v>
      </c>
      <c r="I6" s="37">
        <f>H6*'Matriz de Carga'!G8</f>
        <v>91143</v>
      </c>
      <c r="J6" s="12" t="s">
        <v>105</v>
      </c>
      <c r="K6" s="36" t="s">
        <v>106</v>
      </c>
      <c r="L6" s="26">
        <v>5.7</v>
      </c>
      <c r="M6" s="13">
        <f>L6*'Matriz de Carga'!G8</f>
        <v>91143</v>
      </c>
      <c r="N6" s="12" t="s">
        <v>105</v>
      </c>
      <c r="O6" s="36" t="s">
        <v>106</v>
      </c>
      <c r="P6" s="26">
        <v>5.7</v>
      </c>
      <c r="Q6" s="13">
        <f>P6*'Matriz de Carga'!G8</f>
        <v>91143</v>
      </c>
      <c r="R6" s="12" t="s">
        <v>105</v>
      </c>
      <c r="S6" s="36" t="s">
        <v>106</v>
      </c>
      <c r="T6" s="26">
        <v>5.7</v>
      </c>
      <c r="U6" s="13">
        <f>T6*'Matriz de Carga'!G8</f>
        <v>91143</v>
      </c>
      <c r="V6" s="12" t="s">
        <v>105</v>
      </c>
      <c r="W6" s="36" t="s">
        <v>106</v>
      </c>
      <c r="X6" s="26">
        <v>5.7</v>
      </c>
      <c r="Y6" s="13">
        <f>X6*'Matriz de Carga'!G8</f>
        <v>91143</v>
      </c>
    </row>
    <row r="7" spans="2:25">
      <c r="B7" s="12" t="s">
        <v>107</v>
      </c>
      <c r="C7" s="36" t="s">
        <v>32</v>
      </c>
      <c r="D7" s="26">
        <v>1</v>
      </c>
      <c r="E7" s="27">
        <f>(VLOOKUP(C7,'Matriz de Carga'!$B$3:$C$51,2,0))*D7</f>
        <v>18107</v>
      </c>
      <c r="F7" s="12" t="s">
        <v>107</v>
      </c>
      <c r="G7" s="36" t="s">
        <v>32</v>
      </c>
      <c r="H7" s="26">
        <v>1</v>
      </c>
      <c r="I7" s="27">
        <f>(VLOOKUP(G7,'Matriz de Carga'!$B$3:$C$51,2,0))*H7</f>
        <v>18107</v>
      </c>
      <c r="J7" s="12" t="s">
        <v>107</v>
      </c>
      <c r="K7" s="36" t="s">
        <v>32</v>
      </c>
      <c r="L7" s="26">
        <v>1</v>
      </c>
      <c r="M7" s="27">
        <f>(VLOOKUP(K7,'Matriz de Carga'!$B$3:$C$51,2,0))*L7</f>
        <v>18107</v>
      </c>
      <c r="N7" s="12" t="s">
        <v>107</v>
      </c>
      <c r="O7" s="36" t="s">
        <v>32</v>
      </c>
      <c r="P7" s="26">
        <v>1</v>
      </c>
      <c r="Q7" s="27">
        <f>(VLOOKUP(O7,'Matriz de Carga'!$B$3:$C$51,2,0))*P7</f>
        <v>18107</v>
      </c>
      <c r="R7" s="12" t="s">
        <v>107</v>
      </c>
      <c r="S7" s="36" t="s">
        <v>32</v>
      </c>
      <c r="T7" s="26">
        <v>1</v>
      </c>
      <c r="U7" s="27">
        <f>(VLOOKUP(S7,'Matriz de Carga'!$B$3:$C$51,2,0))*T7</f>
        <v>18107</v>
      </c>
      <c r="V7" s="12" t="s">
        <v>107</v>
      </c>
      <c r="W7" s="36" t="s">
        <v>32</v>
      </c>
      <c r="X7" s="26">
        <v>1</v>
      </c>
      <c r="Y7" s="27">
        <f>(VLOOKUP(W7,'Matriz de Carga'!$B$3:$C$51,2,0))*X7</f>
        <v>18107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36" t="s">
        <v>34</v>
      </c>
      <c r="H8" s="26">
        <v>1</v>
      </c>
      <c r="I8" s="27">
        <f>(VLOOKUP(G8,'Matriz de Carga'!$B$3:$C$51,2,0))*H8</f>
        <v>35420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36" t="s">
        <v>34</v>
      </c>
      <c r="P8" s="26">
        <v>1</v>
      </c>
      <c r="Q8" s="27">
        <f>(VLOOKUP(O8,'Matriz de Carga'!$B$3:$C$51,2,0))*P8</f>
        <v>35420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36" t="s">
        <v>34</v>
      </c>
      <c r="X8" s="26">
        <v>1</v>
      </c>
      <c r="Y8" s="27">
        <f>(VLOOKUP(W8,'Matriz de Carga'!$B$3:$C$51,2,0))*X8</f>
        <v>35420</v>
      </c>
    </row>
    <row r="9" spans="2:25">
      <c r="B9" s="12" t="s">
        <v>109</v>
      </c>
      <c r="C9" s="36" t="s">
        <v>76</v>
      </c>
      <c r="D9" s="26">
        <v>1</v>
      </c>
      <c r="E9" s="27">
        <f>(VLOOKUP(C9,'Matriz de Carga'!$B$3:$C$51,2,0))*D9</f>
        <v>6933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109</v>
      </c>
      <c r="K9" s="36" t="s">
        <v>76</v>
      </c>
      <c r="L9" s="26">
        <v>1</v>
      </c>
      <c r="M9" s="27">
        <f>(VLOOKUP(K9,'Matriz de Carga'!$B$3:$C$51,2,0))*L9</f>
        <v>6933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109</v>
      </c>
      <c r="S9" s="36" t="s">
        <v>76</v>
      </c>
      <c r="T9" s="26">
        <v>1</v>
      </c>
      <c r="U9" s="27">
        <f>(VLOOKUP(S9,'Matriz de Carga'!$B$3:$C$51,2,0))*T9</f>
        <v>6933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36" t="s">
        <v>50</v>
      </c>
      <c r="H10" s="26">
        <v>4</v>
      </c>
      <c r="I10" s="27">
        <f>(VLOOKUP(G10,'Matriz de Carga'!$B$3:$C$51,2,0))*H10</f>
        <v>187620</v>
      </c>
      <c r="J10" s="12" t="s">
        <v>59</v>
      </c>
      <c r="K10" s="36" t="s">
        <v>78</v>
      </c>
      <c r="L10" s="26">
        <v>1</v>
      </c>
      <c r="M10" s="27">
        <f>(VLOOKUP(K10,'Matriz de Carga'!$B$3:$C$51,2,0))*L10</f>
        <v>4460</v>
      </c>
      <c r="N10" s="12" t="s">
        <v>47</v>
      </c>
      <c r="O10" s="36" t="s">
        <v>50</v>
      </c>
      <c r="P10" s="26">
        <v>4</v>
      </c>
      <c r="Q10" s="27">
        <f>(VLOOKUP(O10,'Matriz de Carga'!$B$3:$C$51,2,0))*P10</f>
        <v>187620</v>
      </c>
      <c r="R10" s="12" t="s">
        <v>59</v>
      </c>
      <c r="S10" s="36" t="s">
        <v>78</v>
      </c>
      <c r="T10" s="26">
        <v>1</v>
      </c>
      <c r="U10" s="27">
        <f>(VLOOKUP(S10,'Matriz de Carga'!$B$3:$C$51,2,0))*T10</f>
        <v>4460</v>
      </c>
      <c r="V10" s="12" t="s">
        <v>47</v>
      </c>
      <c r="W10" s="36" t="s">
        <v>50</v>
      </c>
      <c r="X10" s="26">
        <v>4</v>
      </c>
      <c r="Y10" s="27">
        <f>(VLOOKUP(W10,'Matriz de Carga'!$B$3:$C$51,2,0))*X10</f>
        <v>187620</v>
      </c>
    </row>
    <row r="11" spans="2:25">
      <c r="B11" s="12"/>
      <c r="C11" s="36"/>
      <c r="D11" s="26"/>
      <c r="E11" s="27"/>
      <c r="F11" s="12" t="s">
        <v>109</v>
      </c>
      <c r="G11" s="36" t="s">
        <v>76</v>
      </c>
      <c r="H11" s="26">
        <v>1</v>
      </c>
      <c r="I11" s="27">
        <f>(VLOOKUP(G11,'Matriz de Carga'!$B$3:$C$51,2,0))*H11</f>
        <v>6933</v>
      </c>
      <c r="J11" s="12" t="s">
        <v>112</v>
      </c>
      <c r="K11" s="36" t="s">
        <v>64</v>
      </c>
      <c r="L11" s="26">
        <v>0.82</v>
      </c>
      <c r="M11" s="27">
        <f>(VLOOKUP(K11,'Matriz de Carga'!$B$3:$C$51,2,0))*L11</f>
        <v>67406.459999999992</v>
      </c>
      <c r="N11" s="12" t="s">
        <v>41</v>
      </c>
      <c r="O11" s="36" t="s">
        <v>44</v>
      </c>
      <c r="P11" s="26">
        <v>1</v>
      </c>
      <c r="Q11" s="27">
        <f>(VLOOKUP(O11,'Matriz de Carga'!$B$3:$C$51,2,0))*P11</f>
        <v>37157</v>
      </c>
      <c r="R11" s="12"/>
      <c r="S11" s="36"/>
      <c r="T11" s="26"/>
      <c r="U11" s="27"/>
      <c r="V11" s="12" t="s">
        <v>112</v>
      </c>
      <c r="W11" s="36" t="s">
        <v>64</v>
      </c>
      <c r="X11" s="26">
        <v>0.82</v>
      </c>
      <c r="Y11" s="27">
        <f>(VLOOKUP(W11,'Matriz de Carga'!$B$3:$C$51,2,0))*X11</f>
        <v>67406.459999999992</v>
      </c>
    </row>
    <row r="12" spans="2:25">
      <c r="B12" s="14"/>
      <c r="C12" s="38"/>
      <c r="D12" s="38"/>
      <c r="E12" s="37"/>
      <c r="F12" s="12" t="s">
        <v>59</v>
      </c>
      <c r="G12" s="36" t="s">
        <v>78</v>
      </c>
      <c r="H12" s="26">
        <v>1</v>
      </c>
      <c r="I12" s="27">
        <f>(VLOOKUP(G12,'Matriz de Carga'!$B$3:$C$51,2,0))*H12</f>
        <v>4460</v>
      </c>
      <c r="J12" s="12" t="s">
        <v>113</v>
      </c>
      <c r="K12" s="36" t="s">
        <v>66</v>
      </c>
      <c r="L12" s="26">
        <v>1</v>
      </c>
      <c r="M12" s="27">
        <f>(VLOOKUP(K12,'Matriz de Carga'!$B$3:$C$51,2,0))*L12</f>
        <v>8676</v>
      </c>
      <c r="N12" s="12" t="s">
        <v>109</v>
      </c>
      <c r="O12" s="36" t="s">
        <v>76</v>
      </c>
      <c r="P12" s="26">
        <v>1</v>
      </c>
      <c r="Q12" s="27">
        <f>(VLOOKUP(O12,'Matriz de Carga'!$B$3:$C$51,2,0))*P12</f>
        <v>6933</v>
      </c>
      <c r="R12" s="12"/>
      <c r="S12" s="36"/>
      <c r="T12" s="26"/>
      <c r="U12" s="27"/>
      <c r="V12" s="12" t="s">
        <v>113</v>
      </c>
      <c r="W12" s="36" t="s">
        <v>66</v>
      </c>
      <c r="X12" s="26">
        <v>1</v>
      </c>
      <c r="Y12" s="27">
        <f>(VLOOKUP(W12,'Matriz de Carga'!$B$3:$C$51,2,0))*X12</f>
        <v>8676</v>
      </c>
    </row>
    <row r="13" spans="2:25">
      <c r="B13" s="14"/>
      <c r="C13" s="38"/>
      <c r="D13" s="38"/>
      <c r="E13" s="37"/>
      <c r="F13" s="12" t="s">
        <v>111</v>
      </c>
      <c r="G13" s="36" t="s">
        <v>62</v>
      </c>
      <c r="H13" s="26">
        <v>1</v>
      </c>
      <c r="I13" s="27">
        <f>(VLOOKUP(G13,'Matriz de Carga'!$B$3:$C$51,2,0))*H13</f>
        <v>32683</v>
      </c>
      <c r="J13" s="12" t="s">
        <v>114</v>
      </c>
      <c r="K13" s="36" t="s">
        <v>71</v>
      </c>
      <c r="L13" s="26">
        <v>1</v>
      </c>
      <c r="M13" s="27">
        <f>(VLOOKUP(K13,'Matriz de Carga'!$B$3:$C$51,2,0))*L13</f>
        <v>8436</v>
      </c>
      <c r="N13" s="12" t="s">
        <v>59</v>
      </c>
      <c r="O13" s="36" t="s">
        <v>78</v>
      </c>
      <c r="P13" s="26">
        <v>1</v>
      </c>
      <c r="Q13" s="27">
        <f>(VLOOKUP(O13,'Matriz de Carga'!$B$3:$C$51,2,0))*P13</f>
        <v>4460</v>
      </c>
      <c r="R13" s="12"/>
      <c r="S13" s="36"/>
      <c r="T13" s="40"/>
      <c r="U13" s="27"/>
      <c r="V13" s="12" t="s">
        <v>114</v>
      </c>
      <c r="W13" s="36" t="s">
        <v>71</v>
      </c>
      <c r="X13" s="26">
        <v>1</v>
      </c>
      <c r="Y13" s="27">
        <f>(VLOOKUP(W13,'Matriz de Carga'!$B$3:$C$51,2,0))*X13</f>
        <v>8436</v>
      </c>
    </row>
    <row r="14" spans="2:25">
      <c r="B14" s="14"/>
      <c r="C14" s="38"/>
      <c r="D14" s="38"/>
      <c r="E14" s="37"/>
      <c r="F14" s="12"/>
      <c r="G14" s="36"/>
      <c r="H14" s="36"/>
      <c r="I14" s="37"/>
      <c r="J14" s="12"/>
      <c r="K14" s="36"/>
      <c r="L14" s="26"/>
      <c r="M14" s="27"/>
      <c r="N14" s="12" t="s">
        <v>111</v>
      </c>
      <c r="O14" s="36" t="s">
        <v>62</v>
      </c>
      <c r="P14" s="26">
        <v>1</v>
      </c>
      <c r="Q14" s="27">
        <f>(VLOOKUP(O14,'Matriz de Carga'!$B$3:$C$51,2,0))*P14</f>
        <v>32683</v>
      </c>
      <c r="R14" s="12"/>
      <c r="S14" s="36"/>
      <c r="T14" s="40"/>
      <c r="U14" s="27"/>
      <c r="V14" s="12" t="s">
        <v>109</v>
      </c>
      <c r="W14" s="36" t="s">
        <v>76</v>
      </c>
      <c r="X14" s="26">
        <v>1</v>
      </c>
      <c r="Y14" s="27">
        <f>(VLOOKUP(W14,'Matriz de Carga'!$B$3:$C$51,2,0))*X14</f>
        <v>6933</v>
      </c>
    </row>
    <row r="15" spans="2:25">
      <c r="B15" s="14"/>
      <c r="C15" s="38"/>
      <c r="D15" s="38"/>
      <c r="E15" s="37"/>
      <c r="F15" s="12"/>
      <c r="G15" s="36"/>
      <c r="H15" s="36"/>
      <c r="I15" s="37"/>
      <c r="J15" s="12"/>
      <c r="K15" s="36"/>
      <c r="L15" s="26"/>
      <c r="M15" s="27"/>
      <c r="N15" s="12"/>
      <c r="O15" s="36"/>
      <c r="P15" s="26"/>
      <c r="Q15" s="27"/>
      <c r="R15" s="12"/>
      <c r="S15" s="36"/>
      <c r="T15" s="40"/>
      <c r="U15" s="27"/>
      <c r="V15" s="12" t="s">
        <v>59</v>
      </c>
      <c r="W15" s="36" t="s">
        <v>78</v>
      </c>
      <c r="X15" s="26">
        <v>1</v>
      </c>
      <c r="Y15" s="27">
        <f>(VLOOKUP(W15,'Matriz de Carga'!$B$3:$C$51,2,0))*X15</f>
        <v>4460</v>
      </c>
    </row>
    <row r="16" spans="2:25">
      <c r="B16" s="14"/>
      <c r="C16" s="38"/>
      <c r="D16" s="38"/>
      <c r="E16" s="37" t="str">
        <f>IFERROR(#REF!/(1-#REF!),"")</f>
        <v/>
      </c>
      <c r="F16" s="12"/>
      <c r="G16" s="36"/>
      <c r="H16" s="36"/>
      <c r="I16" s="37" t="str">
        <f>IFERROR(#REF!/(1-#REF!),"")</f>
        <v/>
      </c>
      <c r="J16" s="12"/>
      <c r="K16" s="36"/>
      <c r="L16" s="26"/>
      <c r="M16" s="27"/>
      <c r="N16" s="12"/>
      <c r="O16" s="36"/>
      <c r="P16" s="36"/>
      <c r="Q16" s="13" t="str">
        <f>IFERROR(#REF!/(1-#REF!),"")</f>
        <v/>
      </c>
      <c r="R16" s="12"/>
      <c r="S16" s="36"/>
      <c r="T16" s="36"/>
      <c r="U16" s="13" t="str">
        <f>IFERROR(#REF!/(1-#REF!),"")</f>
        <v/>
      </c>
      <c r="V16" s="12" t="s">
        <v>111</v>
      </c>
      <c r="W16" s="36" t="s">
        <v>62</v>
      </c>
      <c r="X16" s="26">
        <v>1</v>
      </c>
      <c r="Y16" s="27">
        <f>(VLOOKUP(W16,'Matriz de Carga'!$B$3:$C$51,2,0))*X16</f>
        <v>32683</v>
      </c>
    </row>
    <row r="17" spans="2:25">
      <c r="B17" s="15" t="s">
        <v>115</v>
      </c>
      <c r="C17" s="39"/>
      <c r="D17" s="39"/>
      <c r="E17" s="41">
        <f>SUM(E6:E16)</f>
        <v>170163</v>
      </c>
      <c r="F17" s="15" t="s">
        <v>115</v>
      </c>
      <c r="G17" s="39"/>
      <c r="H17" s="39"/>
      <c r="I17" s="41">
        <f>SUM(I6:I16)</f>
        <v>425886</v>
      </c>
      <c r="J17" s="15" t="s">
        <v>115</v>
      </c>
      <c r="K17" s="39"/>
      <c r="L17" s="39"/>
      <c r="M17" s="16">
        <f>SUM(M6:M16)</f>
        <v>254681.46</v>
      </c>
      <c r="N17" s="15" t="s">
        <v>115</v>
      </c>
      <c r="O17" s="39"/>
      <c r="P17" s="39"/>
      <c r="Q17" s="16">
        <f>SUM(Q6:Q16)</f>
        <v>463043</v>
      </c>
      <c r="R17" s="15" t="s">
        <v>115</v>
      </c>
      <c r="S17" s="39"/>
      <c r="T17" s="39"/>
      <c r="U17" s="16">
        <f>SUM(U6:U16)</f>
        <v>170163</v>
      </c>
      <c r="V17" s="15" t="s">
        <v>115</v>
      </c>
      <c r="W17" s="39"/>
      <c r="X17" s="39"/>
      <c r="Y17" s="16">
        <f>SUM(Y6:Y16)</f>
        <v>510404.45999999996</v>
      </c>
    </row>
    <row r="18" spans="2:25" ht="15.75" thickBot="1">
      <c r="B18" s="17" t="s">
        <v>116</v>
      </c>
      <c r="C18" s="18"/>
      <c r="D18" s="18"/>
      <c r="E18" s="19">
        <f>'Matriz de Carga'!G12</f>
        <v>30000</v>
      </c>
      <c r="F18" s="17" t="s">
        <v>116</v>
      </c>
      <c r="G18" s="20"/>
      <c r="H18" s="20"/>
      <c r="I18" s="19">
        <f>'Matriz de Carga'!G12</f>
        <v>30000</v>
      </c>
      <c r="J18" s="17" t="s">
        <v>116</v>
      </c>
      <c r="K18" s="20"/>
      <c r="L18" s="20"/>
      <c r="M18" s="21">
        <f>'Matriz de Carga'!G12</f>
        <v>30000</v>
      </c>
      <c r="N18" s="17" t="s">
        <v>116</v>
      </c>
      <c r="O18" s="20"/>
      <c r="P18" s="20"/>
      <c r="Q18" s="21">
        <f>'Matriz de Carga'!G12</f>
        <v>30000</v>
      </c>
      <c r="R18" s="17" t="s">
        <v>116</v>
      </c>
      <c r="S18" s="20"/>
      <c r="T18" s="20"/>
      <c r="U18" s="21">
        <f>'Matriz de Carga'!G12</f>
        <v>30000</v>
      </c>
      <c r="V18" s="17" t="s">
        <v>116</v>
      </c>
      <c r="W18" s="20"/>
      <c r="X18" s="20"/>
      <c r="Y18" s="21">
        <f>'Matriz de Carga'!G12</f>
        <v>30000</v>
      </c>
    </row>
    <row r="19" spans="2:25" ht="15.75" thickBot="1">
      <c r="B19" s="22" t="s">
        <v>117</v>
      </c>
      <c r="C19" s="23"/>
      <c r="D19" s="23"/>
      <c r="E19" s="24">
        <f>E17+E5+E18</f>
        <v>339213</v>
      </c>
      <c r="F19" s="22" t="s">
        <v>117</v>
      </c>
      <c r="G19" s="23"/>
      <c r="H19" s="23"/>
      <c r="I19" s="24">
        <f>I17+I5+I18</f>
        <v>678366</v>
      </c>
      <c r="J19" s="22" t="s">
        <v>117</v>
      </c>
      <c r="K19" s="23"/>
      <c r="L19" s="23"/>
      <c r="M19" s="25">
        <f>M17+M5+M18</f>
        <v>470081.45999999996</v>
      </c>
      <c r="N19" s="22" t="s">
        <v>117</v>
      </c>
      <c r="O19" s="23"/>
      <c r="P19" s="23"/>
      <c r="Q19" s="25">
        <f>Q17+Q5+Q18</f>
        <v>724793</v>
      </c>
      <c r="R19" s="22" t="s">
        <v>117</v>
      </c>
      <c r="S19" s="23"/>
      <c r="T19" s="23"/>
      <c r="U19" s="25">
        <f>U17+U5+U18</f>
        <v>339213</v>
      </c>
      <c r="V19" s="22" t="s">
        <v>117</v>
      </c>
      <c r="W19" s="23"/>
      <c r="X19" s="23"/>
      <c r="Y19" s="25">
        <f>Y17+Y5+Y18</f>
        <v>809234.46</v>
      </c>
    </row>
    <row r="20" spans="2:25" ht="15.75" thickBot="1">
      <c r="B20" s="22" t="s">
        <v>118</v>
      </c>
      <c r="C20" s="23"/>
      <c r="D20" s="23"/>
      <c r="E20" s="24">
        <f>E19*1.19</f>
        <v>403663.47</v>
      </c>
      <c r="F20" s="22" t="s">
        <v>118</v>
      </c>
      <c r="G20" s="23"/>
      <c r="H20" s="23"/>
      <c r="I20" s="24">
        <f>I19*1.19</f>
        <v>807255.53999999992</v>
      </c>
      <c r="J20" s="22" t="s">
        <v>118</v>
      </c>
      <c r="K20" s="23"/>
      <c r="L20" s="23"/>
      <c r="M20" s="25">
        <f>M19*1.19</f>
        <v>559396.93739999994</v>
      </c>
      <c r="N20" s="22" t="s">
        <v>118</v>
      </c>
      <c r="O20" s="23"/>
      <c r="P20" s="23"/>
      <c r="Q20" s="25">
        <f>Q19*1.19</f>
        <v>862503.66999999993</v>
      </c>
      <c r="R20" s="22" t="s">
        <v>118</v>
      </c>
      <c r="S20" s="23"/>
      <c r="T20" s="23"/>
      <c r="U20" s="25">
        <f>U19*1.19</f>
        <v>403663.47</v>
      </c>
      <c r="V20" s="22" t="s">
        <v>118</v>
      </c>
      <c r="W20" s="23"/>
      <c r="X20" s="23"/>
      <c r="Y20" s="25">
        <f>Y19*1.19</f>
        <v>962989.00739999989</v>
      </c>
    </row>
  </sheetData>
  <sheetProtection selectLockedCells="1" selectUnlockedCells="1"/>
  <mergeCells count="13">
    <mergeCell ref="R2:U2"/>
    <mergeCell ref="V2:Y2"/>
    <mergeCell ref="R3:U3"/>
    <mergeCell ref="V3:Y3"/>
    <mergeCell ref="B1:Y1"/>
    <mergeCell ref="N2:Q2"/>
    <mergeCell ref="N3:Q3"/>
    <mergeCell ref="B3:E3"/>
    <mergeCell ref="F3:I3"/>
    <mergeCell ref="J3:M3"/>
    <mergeCell ref="B2:E2"/>
    <mergeCell ref="F2:I2"/>
    <mergeCell ref="J2:M2"/>
  </mergeCells>
  <pageMargins left="0.7" right="0.7" top="0.75" bottom="0.75" header="0.3" footer="0.3"/>
  <pageSetup orientation="portrait" r:id="rId1"/>
  <ignoredErrors>
    <ignoredError sqref="E7 I7:I10 M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25C0-A502-4323-AA60-B53F0A8CC3E1}">
  <dimension ref="B1:Y20"/>
  <sheetViews>
    <sheetView topLeftCell="G1" zoomScaleNormal="100" workbookViewId="0">
      <selection activeCell="V27" sqref="V27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4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4.28515625" style="1" bestFit="1" customWidth="1"/>
    <col min="11" max="11" width="14.28515625" style="1" bestFit="1" customWidth="1"/>
    <col min="12" max="12" width="6" style="1" bestFit="1" customWidth="1"/>
    <col min="13" max="13" width="5.7109375" style="1" bestFit="1" customWidth="1"/>
    <col min="14" max="14" width="24.28515625" style="1" bestFit="1" customWidth="1"/>
    <col min="15" max="15" width="14.28515625" style="1" bestFit="1" customWidth="1"/>
    <col min="16" max="16" width="6" style="1" bestFit="1" customWidth="1"/>
    <col min="17" max="17" width="11.42578125" style="1"/>
    <col min="18" max="18" width="18.28515625" style="1" bestFit="1" customWidth="1"/>
    <col min="19" max="19" width="14.28515625" style="1" bestFit="1" customWidth="1"/>
    <col min="20" max="21" width="11.42578125" style="1"/>
    <col min="22" max="22" width="26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123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1.4</v>
      </c>
      <c r="E5" s="9">
        <f>D5*'Matriz de Carga'!G4</f>
        <v>129779.99999999999</v>
      </c>
      <c r="F5" s="6" t="s">
        <v>104</v>
      </c>
      <c r="G5" s="10"/>
      <c r="H5" s="8">
        <v>2.5</v>
      </c>
      <c r="I5" s="9">
        <f>H5*'Matriz de Carga'!G4</f>
        <v>231750</v>
      </c>
      <c r="J5" s="6" t="s">
        <v>104</v>
      </c>
      <c r="K5" s="10"/>
      <c r="L5" s="8">
        <v>1.4</v>
      </c>
      <c r="M5" s="11">
        <f>L5*'Matriz de Carga'!G4</f>
        <v>129779.99999999999</v>
      </c>
      <c r="N5" s="6" t="s">
        <v>104</v>
      </c>
      <c r="O5" s="10"/>
      <c r="P5" s="8">
        <v>2.6</v>
      </c>
      <c r="Q5" s="11">
        <f>P5*'Matriz de Carga'!G4</f>
        <v>241020</v>
      </c>
      <c r="R5" s="6" t="s">
        <v>104</v>
      </c>
      <c r="S5" s="10"/>
      <c r="T5" s="8">
        <v>1.4</v>
      </c>
      <c r="U5" s="11">
        <f>T5*'Matriz de Carga'!G4</f>
        <v>129779.99999999999</v>
      </c>
      <c r="V5" s="6" t="s">
        <v>104</v>
      </c>
      <c r="W5" s="10"/>
      <c r="X5" s="8">
        <v>2.5</v>
      </c>
      <c r="Y5" s="11">
        <f>X5*'Matriz de Carga'!G4</f>
        <v>231750</v>
      </c>
    </row>
    <row r="6" spans="2:25">
      <c r="B6" s="12" t="s">
        <v>105</v>
      </c>
      <c r="C6" s="36" t="s">
        <v>106</v>
      </c>
      <c r="D6" s="26">
        <v>5.7</v>
      </c>
      <c r="E6" s="37">
        <f>D6*'Matriz de Carga'!G8</f>
        <v>91143</v>
      </c>
      <c r="F6" s="12" t="s">
        <v>105</v>
      </c>
      <c r="G6" s="36" t="s">
        <v>106</v>
      </c>
      <c r="H6" s="26">
        <v>5.7</v>
      </c>
      <c r="I6" s="37">
        <f>H6*'Matriz de Carga'!G8</f>
        <v>91143</v>
      </c>
      <c r="J6" s="12" t="s">
        <v>105</v>
      </c>
      <c r="K6" s="36" t="s">
        <v>106</v>
      </c>
      <c r="L6" s="26">
        <v>5.7</v>
      </c>
      <c r="M6" s="13">
        <f>L6*'Matriz de Carga'!G8</f>
        <v>91143</v>
      </c>
      <c r="N6" s="12" t="s">
        <v>105</v>
      </c>
      <c r="O6" s="36" t="s">
        <v>106</v>
      </c>
      <c r="P6" s="26">
        <v>5.7</v>
      </c>
      <c r="Q6" s="13">
        <f>P6*'Matriz de Carga'!G8</f>
        <v>91143</v>
      </c>
      <c r="R6" s="12" t="s">
        <v>105</v>
      </c>
      <c r="S6" s="36" t="s">
        <v>106</v>
      </c>
      <c r="T6" s="26">
        <v>5.7</v>
      </c>
      <c r="U6" s="13">
        <f>T6*'Matriz de Carga'!G8</f>
        <v>91143</v>
      </c>
      <c r="V6" s="12" t="s">
        <v>105</v>
      </c>
      <c r="W6" s="36" t="s">
        <v>106</v>
      </c>
      <c r="X6" s="26">
        <v>5.7</v>
      </c>
      <c r="Y6" s="13">
        <f>X6*'Matriz de Carga'!G8</f>
        <v>91143</v>
      </c>
    </row>
    <row r="7" spans="2:25">
      <c r="B7" s="12" t="s">
        <v>107</v>
      </c>
      <c r="C7" s="36" t="s">
        <v>32</v>
      </c>
      <c r="D7" s="26">
        <v>1</v>
      </c>
      <c r="E7" s="27">
        <f>(VLOOKUP(C7,'Matriz de Carga'!$B$3:$C$51,2,0))*D7</f>
        <v>18107</v>
      </c>
      <c r="F7" s="12" t="s">
        <v>107</v>
      </c>
      <c r="G7" s="36" t="s">
        <v>32</v>
      </c>
      <c r="H7" s="26">
        <v>1</v>
      </c>
      <c r="I7" s="27">
        <f>(VLOOKUP(G7,'Matriz de Carga'!$B$3:$C$51,2,0))*H7</f>
        <v>18107</v>
      </c>
      <c r="J7" s="12" t="s">
        <v>107</v>
      </c>
      <c r="K7" s="36" t="s">
        <v>32</v>
      </c>
      <c r="L7" s="26">
        <v>1</v>
      </c>
      <c r="M7" s="27">
        <f>(VLOOKUP(K7,'Matriz de Carga'!$B$3:$C$51,2,0))*L7</f>
        <v>18107</v>
      </c>
      <c r="N7" s="12" t="s">
        <v>107</v>
      </c>
      <c r="O7" s="36" t="s">
        <v>32</v>
      </c>
      <c r="P7" s="26">
        <v>1</v>
      </c>
      <c r="Q7" s="27">
        <f>(VLOOKUP(O7,'Matriz de Carga'!$B$3:$C$51,2,0))*P7</f>
        <v>18107</v>
      </c>
      <c r="R7" s="12" t="s">
        <v>107</v>
      </c>
      <c r="S7" s="36" t="s">
        <v>32</v>
      </c>
      <c r="T7" s="26">
        <v>1</v>
      </c>
      <c r="U7" s="27">
        <f>(VLOOKUP(S7,'Matriz de Carga'!$B$3:$C$51,2,0))*T7</f>
        <v>18107</v>
      </c>
      <c r="V7" s="12" t="s">
        <v>107</v>
      </c>
      <c r="W7" s="36" t="s">
        <v>32</v>
      </c>
      <c r="X7" s="26">
        <v>1</v>
      </c>
      <c r="Y7" s="27">
        <f>(VLOOKUP(W7,'Matriz de Carga'!$B$3:$C$51,2,0))*X7</f>
        <v>18107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36" t="s">
        <v>34</v>
      </c>
      <c r="H8" s="26">
        <v>1</v>
      </c>
      <c r="I8" s="27">
        <f>(VLOOKUP(G8,'Matriz de Carga'!$B$3:$C$51,2,0))*H8</f>
        <v>35420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36" t="s">
        <v>34</v>
      </c>
      <c r="P8" s="26">
        <v>1</v>
      </c>
      <c r="Q8" s="27">
        <f>(VLOOKUP(O8,'Matriz de Carga'!$B$3:$C$51,2,0))*P8</f>
        <v>35420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36" t="s">
        <v>34</v>
      </c>
      <c r="X8" s="26">
        <v>1</v>
      </c>
      <c r="Y8" s="27">
        <f>(VLOOKUP(W8,'Matriz de Carga'!$B$3:$C$51,2,0))*X8</f>
        <v>35420</v>
      </c>
    </row>
    <row r="9" spans="2:25">
      <c r="B9" s="12" t="s">
        <v>109</v>
      </c>
      <c r="C9" s="36" t="s">
        <v>76</v>
      </c>
      <c r="D9" s="26">
        <v>1</v>
      </c>
      <c r="E9" s="27">
        <f>(VLOOKUP(C9,'Matriz de Carga'!$B$3:$C$51,2,0))*D9</f>
        <v>6933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109</v>
      </c>
      <c r="K9" s="36" t="s">
        <v>76</v>
      </c>
      <c r="L9" s="26">
        <v>1</v>
      </c>
      <c r="M9" s="27">
        <f>(VLOOKUP(K9,'Matriz de Carga'!$B$3:$C$51,2,0))*L9</f>
        <v>6933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109</v>
      </c>
      <c r="S9" s="36" t="s">
        <v>76</v>
      </c>
      <c r="T9" s="26">
        <v>1</v>
      </c>
      <c r="U9" s="27">
        <f>(VLOOKUP(S9,'Matriz de Carga'!$B$3:$C$51,2,0))*T9</f>
        <v>6933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36" t="s">
        <v>50</v>
      </c>
      <c r="H10" s="26">
        <v>4</v>
      </c>
      <c r="I10" s="27">
        <f>(VLOOKUP(G10,'Matriz de Carga'!$B$3:$C$51,2,0))*H10</f>
        <v>187620</v>
      </c>
      <c r="J10" s="12" t="s">
        <v>59</v>
      </c>
      <c r="K10" s="36" t="s">
        <v>78</v>
      </c>
      <c r="L10" s="26">
        <v>1</v>
      </c>
      <c r="M10" s="27">
        <f>(VLOOKUP(K10,'Matriz de Carga'!$B$3:$C$51,2,0))*L10</f>
        <v>4460</v>
      </c>
      <c r="N10" s="12" t="s">
        <v>47</v>
      </c>
      <c r="O10" s="36" t="s">
        <v>50</v>
      </c>
      <c r="P10" s="26">
        <v>4</v>
      </c>
      <c r="Q10" s="27">
        <f>(VLOOKUP(O10,'Matriz de Carga'!$B$3:$C$51,2,0))*P10</f>
        <v>187620</v>
      </c>
      <c r="R10" s="12" t="s">
        <v>59</v>
      </c>
      <c r="S10" s="36" t="s">
        <v>78</v>
      </c>
      <c r="T10" s="26">
        <v>1</v>
      </c>
      <c r="U10" s="27">
        <f>(VLOOKUP(S10,'Matriz de Carga'!$B$3:$C$51,2,0))*T10</f>
        <v>4460</v>
      </c>
      <c r="V10" s="12" t="s">
        <v>47</v>
      </c>
      <c r="W10" s="36" t="s">
        <v>50</v>
      </c>
      <c r="X10" s="26">
        <v>4</v>
      </c>
      <c r="Y10" s="27">
        <f>(VLOOKUP(W10,'Matriz de Carga'!$B$3:$C$51,2,0))*X10</f>
        <v>187620</v>
      </c>
    </row>
    <row r="11" spans="2:25">
      <c r="B11" s="15"/>
      <c r="C11" s="39"/>
      <c r="D11" s="39"/>
      <c r="E11" s="37"/>
      <c r="F11" s="12" t="s">
        <v>111</v>
      </c>
      <c r="G11" s="36" t="s">
        <v>62</v>
      </c>
      <c r="H11" s="26">
        <v>1</v>
      </c>
      <c r="I11" s="27">
        <f>(VLOOKUP(G11,'Matriz de Carga'!$B$3:$C$51,2,0))*H11</f>
        <v>32683</v>
      </c>
      <c r="J11" s="12"/>
      <c r="K11" s="36"/>
      <c r="L11" s="26"/>
      <c r="M11" s="27"/>
      <c r="N11" s="12" t="s">
        <v>41</v>
      </c>
      <c r="O11" s="36" t="s">
        <v>42</v>
      </c>
      <c r="P11" s="26">
        <v>1</v>
      </c>
      <c r="Q11" s="27">
        <f>(VLOOKUP(O11,'Matriz de Carga'!$B$3:$C$51,2,0))*P11</f>
        <v>58908</v>
      </c>
      <c r="R11" s="12"/>
      <c r="S11" s="36"/>
      <c r="T11" s="26"/>
      <c r="U11" s="27"/>
      <c r="V11" s="12" t="s">
        <v>111</v>
      </c>
      <c r="W11" s="36" t="s">
        <v>62</v>
      </c>
      <c r="X11" s="26">
        <v>1</v>
      </c>
      <c r="Y11" s="27">
        <f>(VLOOKUP(W11,'Matriz de Carga'!$B$3:$C$51,2,0))*X11</f>
        <v>32683</v>
      </c>
    </row>
    <row r="12" spans="2:25">
      <c r="B12" s="14"/>
      <c r="C12" s="38"/>
      <c r="D12" s="38"/>
      <c r="E12" s="37"/>
      <c r="F12" s="12" t="s">
        <v>109</v>
      </c>
      <c r="G12" s="36" t="s">
        <v>76</v>
      </c>
      <c r="H12" s="26">
        <v>1</v>
      </c>
      <c r="I12" s="27">
        <f>(VLOOKUP(G12,'Matriz de Carga'!$B$3:$C$51,2,0))*H12</f>
        <v>6933</v>
      </c>
      <c r="J12" s="12"/>
      <c r="K12" s="36"/>
      <c r="L12" s="26"/>
      <c r="M12" s="27"/>
      <c r="N12" s="12" t="s">
        <v>111</v>
      </c>
      <c r="O12" s="36" t="s">
        <v>62</v>
      </c>
      <c r="P12" s="26">
        <v>1</v>
      </c>
      <c r="Q12" s="27">
        <f>(VLOOKUP(O12,'Matriz de Carga'!$B$3:$C$51,2,0))*P12</f>
        <v>32683</v>
      </c>
      <c r="R12" s="12"/>
      <c r="S12" s="36"/>
      <c r="T12" s="26"/>
      <c r="U12" s="27"/>
      <c r="V12" s="12" t="s">
        <v>124</v>
      </c>
      <c r="W12" s="36" t="s">
        <v>64</v>
      </c>
      <c r="X12" s="26">
        <v>0.47</v>
      </c>
      <c r="Y12" s="27">
        <f>(VLOOKUP(W12,'Matriz de Carga'!$B$3:$C$51,2,0))*X12</f>
        <v>38635.409999999996</v>
      </c>
    </row>
    <row r="13" spans="2:25">
      <c r="B13" s="14"/>
      <c r="C13" s="38"/>
      <c r="D13" s="38"/>
      <c r="E13" s="37"/>
      <c r="F13" s="12" t="s">
        <v>59</v>
      </c>
      <c r="G13" s="36" t="s">
        <v>78</v>
      </c>
      <c r="H13" s="26">
        <v>1</v>
      </c>
      <c r="I13" s="27">
        <f>(VLOOKUP(G13,'Matriz de Carga'!$B$3:$C$51,2,0))*H13</f>
        <v>4460</v>
      </c>
      <c r="J13" s="12"/>
      <c r="K13" s="36"/>
      <c r="L13" s="40"/>
      <c r="M13" s="27"/>
      <c r="N13" s="12" t="s">
        <v>109</v>
      </c>
      <c r="O13" s="36" t="s">
        <v>76</v>
      </c>
      <c r="P13" s="26">
        <v>1</v>
      </c>
      <c r="Q13" s="27">
        <f>(VLOOKUP(O13,'Matriz de Carga'!$B$3:$C$51,2,0))*P13</f>
        <v>6933</v>
      </c>
      <c r="R13" s="12"/>
      <c r="S13" s="36"/>
      <c r="T13" s="40"/>
      <c r="U13" s="27"/>
      <c r="V13" s="12" t="s">
        <v>125</v>
      </c>
      <c r="W13" s="36" t="s">
        <v>73</v>
      </c>
      <c r="X13" s="26">
        <v>2</v>
      </c>
      <c r="Y13" s="27">
        <f>(VLOOKUP(W13,'Matriz de Carga'!$B$3:$C$51,2,0))*X13</f>
        <v>75322</v>
      </c>
    </row>
    <row r="14" spans="2:25">
      <c r="B14" s="14"/>
      <c r="C14" s="38"/>
      <c r="D14" s="38"/>
      <c r="E14" s="37"/>
      <c r="F14" s="12" t="s">
        <v>124</v>
      </c>
      <c r="G14" s="36" t="s">
        <v>64</v>
      </c>
      <c r="H14" s="26">
        <v>0.47</v>
      </c>
      <c r="I14" s="27">
        <f>(VLOOKUP(G14,'Matriz de Carga'!$B$3:$C$51,2,0))*H14</f>
        <v>38635.409999999996</v>
      </c>
      <c r="J14" s="12"/>
      <c r="K14" s="36"/>
      <c r="L14" s="40"/>
      <c r="M14" s="27"/>
      <c r="N14" s="12" t="s">
        <v>59</v>
      </c>
      <c r="O14" s="36" t="s">
        <v>78</v>
      </c>
      <c r="P14" s="26">
        <v>1</v>
      </c>
      <c r="Q14" s="27">
        <f>(VLOOKUP(O14,'Matriz de Carga'!$B$3:$C$51,2,0))*P14</f>
        <v>4460</v>
      </c>
      <c r="R14" s="12"/>
      <c r="S14" s="36"/>
      <c r="T14" s="40"/>
      <c r="U14" s="27"/>
      <c r="V14" s="12" t="s">
        <v>109</v>
      </c>
      <c r="W14" s="36" t="s">
        <v>76</v>
      </c>
      <c r="X14" s="26">
        <v>1</v>
      </c>
      <c r="Y14" s="27">
        <f>(VLOOKUP(W14,'Matriz de Carga'!$B$3:$C$51,2,0))*X14</f>
        <v>6933</v>
      </c>
    </row>
    <row r="15" spans="2:25">
      <c r="B15" s="14"/>
      <c r="C15" s="38"/>
      <c r="D15" s="38"/>
      <c r="E15" s="37" t="str">
        <f>IFERROR(#REF!/(1-#REF!),"")</f>
        <v/>
      </c>
      <c r="F15" s="12" t="s">
        <v>125</v>
      </c>
      <c r="G15" s="36" t="s">
        <v>73</v>
      </c>
      <c r="H15" s="26">
        <v>2</v>
      </c>
      <c r="I15" s="27">
        <f>(VLOOKUP(G15,'Matriz de Carga'!$B$3:$C$51,2,0))*H15</f>
        <v>75322</v>
      </c>
      <c r="J15" s="12"/>
      <c r="K15" s="36"/>
      <c r="L15" s="36"/>
      <c r="M15" s="13" t="str">
        <f>IFERROR(#REF!/(1-#REF!),"")</f>
        <v/>
      </c>
      <c r="N15" s="12" t="s">
        <v>124</v>
      </c>
      <c r="O15" s="36" t="s">
        <v>64</v>
      </c>
      <c r="P15" s="26">
        <v>0.47</v>
      </c>
      <c r="Q15" s="27">
        <f>(VLOOKUP(O15,'Matriz de Carga'!$B$3:$C$51,2,0))*P15</f>
        <v>38635.409999999996</v>
      </c>
      <c r="R15" s="12"/>
      <c r="S15" s="36"/>
      <c r="T15" s="36"/>
      <c r="U15" s="13" t="str">
        <f>IFERROR(#REF!/(1-#REF!),"")</f>
        <v/>
      </c>
      <c r="V15" s="12" t="s">
        <v>59</v>
      </c>
      <c r="W15" s="36" t="s">
        <v>78</v>
      </c>
      <c r="X15" s="26">
        <v>1</v>
      </c>
      <c r="Y15" s="27">
        <f>(VLOOKUP(W15,'Matriz de Carga'!$B$3:$C$51,2,0))*X15</f>
        <v>4460</v>
      </c>
    </row>
    <row r="16" spans="2:25">
      <c r="B16" s="14"/>
      <c r="C16" s="38"/>
      <c r="D16" s="38"/>
      <c r="E16" s="37"/>
      <c r="F16" s="12"/>
      <c r="G16" s="36"/>
      <c r="H16" s="26"/>
      <c r="I16" s="44"/>
      <c r="J16" s="12"/>
      <c r="K16" s="36"/>
      <c r="L16" s="36"/>
      <c r="M16" s="13"/>
      <c r="N16" s="12" t="s">
        <v>125</v>
      </c>
      <c r="O16" s="36" t="s">
        <v>73</v>
      </c>
      <c r="P16" s="26">
        <v>2</v>
      </c>
      <c r="Q16" s="27">
        <f>(VLOOKUP(O16,'Matriz de Carga'!$B$3:$C$51,2,0))*P16</f>
        <v>75322</v>
      </c>
      <c r="R16" s="12"/>
      <c r="S16" s="36"/>
      <c r="T16" s="36"/>
      <c r="U16" s="13"/>
      <c r="V16" s="12"/>
      <c r="W16" s="36"/>
      <c r="X16" s="26"/>
      <c r="Y16" s="27"/>
    </row>
    <row r="17" spans="2:25">
      <c r="B17" s="15" t="s">
        <v>115</v>
      </c>
      <c r="C17" s="39"/>
      <c r="D17" s="39"/>
      <c r="E17" s="41">
        <f>SUM(E6:E15)</f>
        <v>170163</v>
      </c>
      <c r="F17" s="15" t="s">
        <v>115</v>
      </c>
      <c r="G17" s="39"/>
      <c r="H17" s="39"/>
      <c r="I17" s="41">
        <f>SUM(I6:I15)</f>
        <v>539843.40999999992</v>
      </c>
      <c r="J17" s="15" t="s">
        <v>115</v>
      </c>
      <c r="K17" s="39"/>
      <c r="L17" s="39"/>
      <c r="M17" s="16">
        <f>SUM(M6:M15)</f>
        <v>170163</v>
      </c>
      <c r="N17" s="15" t="s">
        <v>115</v>
      </c>
      <c r="O17" s="39"/>
      <c r="P17" s="39"/>
      <c r="Q17" s="16">
        <f>SUM(Q6:Q15)</f>
        <v>523429.41</v>
      </c>
      <c r="R17" s="15" t="s">
        <v>115</v>
      </c>
      <c r="S17" s="39"/>
      <c r="T17" s="39"/>
      <c r="U17" s="16">
        <f>SUM(U6:U15)</f>
        <v>170163</v>
      </c>
      <c r="V17" s="15" t="s">
        <v>115</v>
      </c>
      <c r="W17" s="39"/>
      <c r="X17" s="39"/>
      <c r="Y17" s="16">
        <f>SUM(Y6:Y15)</f>
        <v>539843.40999999992</v>
      </c>
    </row>
    <row r="18" spans="2:25" ht="15.75" thickBot="1">
      <c r="B18" s="17" t="s">
        <v>116</v>
      </c>
      <c r="C18" s="18"/>
      <c r="D18" s="18"/>
      <c r="E18" s="19">
        <f>'Matriz de Carga'!G12</f>
        <v>30000</v>
      </c>
      <c r="F18" s="17" t="s">
        <v>116</v>
      </c>
      <c r="G18" s="20"/>
      <c r="H18" s="20"/>
      <c r="I18" s="19">
        <f>'Matriz de Carga'!G12</f>
        <v>30000</v>
      </c>
      <c r="J18" s="17" t="s">
        <v>116</v>
      </c>
      <c r="K18" s="20"/>
      <c r="L18" s="20"/>
      <c r="M18" s="21">
        <f>'Matriz de Carga'!G12</f>
        <v>30000</v>
      </c>
      <c r="N18" s="17" t="s">
        <v>116</v>
      </c>
      <c r="O18" s="20"/>
      <c r="P18" s="20"/>
      <c r="Q18" s="21">
        <f>'Matriz de Carga'!G12</f>
        <v>30000</v>
      </c>
      <c r="R18" s="17" t="s">
        <v>116</v>
      </c>
      <c r="S18" s="20"/>
      <c r="T18" s="20"/>
      <c r="U18" s="21">
        <f>'Matriz de Carga'!G12</f>
        <v>30000</v>
      </c>
      <c r="V18" s="17" t="s">
        <v>116</v>
      </c>
      <c r="W18" s="20"/>
      <c r="X18" s="20"/>
      <c r="Y18" s="21">
        <f>'Matriz de Carga'!G12</f>
        <v>30000</v>
      </c>
    </row>
    <row r="19" spans="2:25" ht="15.75" thickBot="1">
      <c r="B19" s="22" t="s">
        <v>117</v>
      </c>
      <c r="C19" s="23"/>
      <c r="D19" s="23"/>
      <c r="E19" s="24">
        <f>E17+E5+E18</f>
        <v>329943</v>
      </c>
      <c r="F19" s="22" t="s">
        <v>117</v>
      </c>
      <c r="G19" s="23"/>
      <c r="H19" s="23"/>
      <c r="I19" s="24">
        <f>I17+I5+I18</f>
        <v>801593.40999999992</v>
      </c>
      <c r="J19" s="22" t="s">
        <v>117</v>
      </c>
      <c r="K19" s="23"/>
      <c r="L19" s="23"/>
      <c r="M19" s="25">
        <f>M17+M5+M18</f>
        <v>329943</v>
      </c>
      <c r="N19" s="22" t="s">
        <v>117</v>
      </c>
      <c r="O19" s="23"/>
      <c r="P19" s="23"/>
      <c r="Q19" s="25">
        <f>Q17+Q5+Q18</f>
        <v>794449.40999999992</v>
      </c>
      <c r="R19" s="22" t="s">
        <v>117</v>
      </c>
      <c r="S19" s="23"/>
      <c r="T19" s="23"/>
      <c r="U19" s="25">
        <f>U17+U5+U18</f>
        <v>329943</v>
      </c>
      <c r="V19" s="22" t="s">
        <v>117</v>
      </c>
      <c r="W19" s="23"/>
      <c r="X19" s="23"/>
      <c r="Y19" s="25">
        <f>Y17+Y5+Y18</f>
        <v>801593.40999999992</v>
      </c>
    </row>
    <row r="20" spans="2:25" ht="15.75" thickBot="1">
      <c r="B20" s="22" t="s">
        <v>118</v>
      </c>
      <c r="C20" s="23"/>
      <c r="D20" s="23"/>
      <c r="E20" s="24">
        <f>E19*1.19</f>
        <v>392632.17</v>
      </c>
      <c r="F20" s="22" t="s">
        <v>118</v>
      </c>
      <c r="G20" s="23"/>
      <c r="H20" s="23"/>
      <c r="I20" s="24">
        <f>I19*1.19</f>
        <v>953896.15789999987</v>
      </c>
      <c r="J20" s="22" t="s">
        <v>118</v>
      </c>
      <c r="K20" s="23"/>
      <c r="L20" s="23"/>
      <c r="M20" s="25">
        <f>M19*1.19</f>
        <v>392632.17</v>
      </c>
      <c r="N20" s="22" t="s">
        <v>118</v>
      </c>
      <c r="O20" s="23"/>
      <c r="P20" s="23"/>
      <c r="Q20" s="25">
        <f>Q19*1.19</f>
        <v>945394.79789999989</v>
      </c>
      <c r="R20" s="22" t="s">
        <v>118</v>
      </c>
      <c r="S20" s="23"/>
      <c r="T20" s="23"/>
      <c r="U20" s="25">
        <f>U19*1.19</f>
        <v>392632.17</v>
      </c>
      <c r="V20" s="22" t="s">
        <v>118</v>
      </c>
      <c r="W20" s="23"/>
      <c r="X20" s="23"/>
      <c r="Y20" s="25">
        <f>Y19*1.19</f>
        <v>953896.15789999987</v>
      </c>
    </row>
  </sheetData>
  <sheetProtection selectLockedCells="1" selectUnlockedCells="1"/>
  <mergeCells count="13">
    <mergeCell ref="R2:U2"/>
    <mergeCell ref="V2:Y2"/>
    <mergeCell ref="R3:U3"/>
    <mergeCell ref="V3:Y3"/>
    <mergeCell ref="B1:Y1"/>
    <mergeCell ref="N2:Q2"/>
    <mergeCell ref="N3:Q3"/>
    <mergeCell ref="B2:E2"/>
    <mergeCell ref="F2:I2"/>
    <mergeCell ref="J2:M2"/>
    <mergeCell ref="B3:E3"/>
    <mergeCell ref="F3:I3"/>
    <mergeCell ref="J3:M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8786-1533-4967-9A02-226E5E525039}">
  <dimension ref="B1:Y19"/>
  <sheetViews>
    <sheetView zoomScaleNormal="100" workbookViewId="0">
      <selection activeCell="G18" sqref="G18"/>
    </sheetView>
  </sheetViews>
  <sheetFormatPr baseColWidth="10" defaultColWidth="11.42578125" defaultRowHeight="15"/>
  <cols>
    <col min="1" max="1" width="2" style="1" customWidth="1"/>
    <col min="2" max="2" width="23.85546875" style="1" bestFit="1" customWidth="1"/>
    <col min="3" max="3" width="14.28515625" style="1" bestFit="1" customWidth="1"/>
    <col min="4" max="4" width="6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6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6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6" style="1" bestFit="1" customWidth="1"/>
    <col min="17" max="17" width="11.42578125" style="1"/>
    <col min="18" max="18" width="18.28515625" style="1" bestFit="1" customWidth="1"/>
    <col min="19" max="19" width="14.28515625" style="1" bestFit="1" customWidth="1"/>
    <col min="20" max="21" width="11.42578125" style="1"/>
    <col min="22" max="22" width="18.2851562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126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1.5</v>
      </c>
      <c r="E5" s="9">
        <f>D5*'Matriz de Carga'!G4</f>
        <v>139050</v>
      </c>
      <c r="F5" s="6" t="s">
        <v>104</v>
      </c>
      <c r="G5" s="10"/>
      <c r="H5" s="8">
        <v>2.4</v>
      </c>
      <c r="I5" s="9">
        <f>H5*'Matriz de Carga'!G4</f>
        <v>222480</v>
      </c>
      <c r="J5" s="6" t="s">
        <v>104</v>
      </c>
      <c r="K5" s="10"/>
      <c r="L5" s="8">
        <v>1.5</v>
      </c>
      <c r="M5" s="11">
        <f>L5*'Matriz de Carga'!G4</f>
        <v>139050</v>
      </c>
      <c r="N5" s="6" t="s">
        <v>104</v>
      </c>
      <c r="O5" s="10"/>
      <c r="P5" s="8">
        <v>2.5</v>
      </c>
      <c r="Q5" s="11">
        <f>P5*'Matriz de Carga'!G4</f>
        <v>231750</v>
      </c>
      <c r="R5" s="6" t="s">
        <v>104</v>
      </c>
      <c r="S5" s="10"/>
      <c r="T5" s="8">
        <v>1.5</v>
      </c>
      <c r="U5" s="11">
        <f>T5*'Matriz de Carga'!G4</f>
        <v>139050</v>
      </c>
      <c r="V5" s="6" t="s">
        <v>104</v>
      </c>
      <c r="W5" s="10"/>
      <c r="X5" s="8">
        <v>2.4</v>
      </c>
      <c r="Y5" s="11">
        <f>X5*'Matriz de Carga'!G4</f>
        <v>222480</v>
      </c>
    </row>
    <row r="6" spans="2:25">
      <c r="B6" s="12" t="s">
        <v>105</v>
      </c>
      <c r="C6" s="36" t="s">
        <v>120</v>
      </c>
      <c r="D6" s="26">
        <v>4</v>
      </c>
      <c r="E6" s="37">
        <f>D6*'Matriz de Carga'!G10</f>
        <v>68740</v>
      </c>
      <c r="F6" s="12" t="s">
        <v>105</v>
      </c>
      <c r="G6" s="36" t="s">
        <v>120</v>
      </c>
      <c r="H6" s="26">
        <v>4</v>
      </c>
      <c r="I6" s="37">
        <f>H6*'Matriz de Carga'!G10</f>
        <v>68740</v>
      </c>
      <c r="J6" s="12" t="s">
        <v>105</v>
      </c>
      <c r="K6" s="36" t="s">
        <v>120</v>
      </c>
      <c r="L6" s="26">
        <v>4</v>
      </c>
      <c r="M6" s="13">
        <f>L6*'Matriz de Carga'!G10</f>
        <v>68740</v>
      </c>
      <c r="N6" s="12" t="s">
        <v>105</v>
      </c>
      <c r="O6" s="36" t="s">
        <v>120</v>
      </c>
      <c r="P6" s="26">
        <v>4</v>
      </c>
      <c r="Q6" s="13">
        <f>P6*'Matriz de Carga'!G10</f>
        <v>68740</v>
      </c>
      <c r="R6" s="12" t="s">
        <v>105</v>
      </c>
      <c r="S6" s="36" t="s">
        <v>120</v>
      </c>
      <c r="T6" s="26">
        <v>4</v>
      </c>
      <c r="U6" s="13">
        <f>T6*'Matriz de Carga'!G10</f>
        <v>68740</v>
      </c>
      <c r="V6" s="12" t="s">
        <v>105</v>
      </c>
      <c r="W6" s="36" t="s">
        <v>120</v>
      </c>
      <c r="X6" s="26">
        <v>4</v>
      </c>
      <c r="Y6" s="13">
        <f>X6*'Matriz de Carga'!G10</f>
        <v>68740</v>
      </c>
    </row>
    <row r="7" spans="2:25">
      <c r="B7" s="12" t="s">
        <v>107</v>
      </c>
      <c r="C7" s="42" t="s">
        <v>30</v>
      </c>
      <c r="D7" s="26">
        <v>1</v>
      </c>
      <c r="E7" s="27">
        <f>(VLOOKUP(C7,'Matriz de Carga'!$B$3:$C$51,2,0))*D7</f>
        <v>17084</v>
      </c>
      <c r="F7" s="12" t="s">
        <v>107</v>
      </c>
      <c r="G7" s="36" t="s">
        <v>30</v>
      </c>
      <c r="H7" s="26">
        <v>1</v>
      </c>
      <c r="I7" s="27">
        <f>(VLOOKUP(G7,'Matriz de Carga'!$B$3:$C$51,2,0))*H7</f>
        <v>17084</v>
      </c>
      <c r="J7" s="12" t="s">
        <v>107</v>
      </c>
      <c r="K7" s="36" t="s">
        <v>30</v>
      </c>
      <c r="L7" s="26">
        <v>1</v>
      </c>
      <c r="M7" s="27">
        <f>(VLOOKUP(K7,'Matriz de Carga'!$B$3:$C$51,2,0))*L7</f>
        <v>17084</v>
      </c>
      <c r="N7" s="12" t="s">
        <v>107</v>
      </c>
      <c r="O7" s="36" t="s">
        <v>30</v>
      </c>
      <c r="P7" s="26">
        <v>1</v>
      </c>
      <c r="Q7" s="27">
        <f>(VLOOKUP(O7,'Matriz de Carga'!$B$3:$C$51,2,0))*P7</f>
        <v>17084</v>
      </c>
      <c r="R7" s="12" t="s">
        <v>107</v>
      </c>
      <c r="S7" s="36" t="s">
        <v>30</v>
      </c>
      <c r="T7" s="26">
        <v>1</v>
      </c>
      <c r="U7" s="27">
        <f>(VLOOKUP(S7,'Matriz de Carga'!$B$3:$C$51,2,0))*T7</f>
        <v>17084</v>
      </c>
      <c r="V7" s="12" t="s">
        <v>107</v>
      </c>
      <c r="W7" s="36" t="s">
        <v>30</v>
      </c>
      <c r="X7" s="26">
        <v>1</v>
      </c>
      <c r="Y7" s="27">
        <f>(VLOOKUP(W7,'Matriz de Carga'!$B$3:$C$51,2,0))*X7</f>
        <v>17084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42" t="s">
        <v>37</v>
      </c>
      <c r="H8" s="26">
        <v>1</v>
      </c>
      <c r="I8" s="27">
        <f>(VLOOKUP(G8,'Matriz de Carga'!$B$3:$C$51,2,0))*H8</f>
        <v>32372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36" t="s">
        <v>37</v>
      </c>
      <c r="P8" s="26">
        <v>1</v>
      </c>
      <c r="Q8" s="27">
        <f>(VLOOKUP(O8,'Matriz de Carga'!$B$3:$C$51,2,0))*P8</f>
        <v>32372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36" t="s">
        <v>37</v>
      </c>
      <c r="X8" s="26">
        <v>1</v>
      </c>
      <c r="Y8" s="27">
        <f>(VLOOKUP(W8,'Matriz de Carga'!$B$3:$C$51,2,0))*X8</f>
        <v>32372</v>
      </c>
    </row>
    <row r="9" spans="2:25">
      <c r="B9" s="12" t="s">
        <v>109</v>
      </c>
      <c r="C9" s="36" t="s">
        <v>75</v>
      </c>
      <c r="D9" s="26">
        <v>1</v>
      </c>
      <c r="E9" s="27">
        <f>(VLOOKUP(C9,'Matriz de Carga'!$B$3:$C$51,2,0))*D9</f>
        <v>5975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59</v>
      </c>
      <c r="K9" s="36" t="s">
        <v>78</v>
      </c>
      <c r="L9" s="26">
        <v>1</v>
      </c>
      <c r="M9" s="27">
        <f>(VLOOKUP(K9,'Matriz de Carga'!$B$3:$C$51,2,0))*L9</f>
        <v>4460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59</v>
      </c>
      <c r="S9" s="36" t="s">
        <v>78</v>
      </c>
      <c r="T9" s="26">
        <v>1</v>
      </c>
      <c r="U9" s="27">
        <f>(VLOOKUP(S9,'Matriz de Carga'!$B$3:$C$51,2,0))*T9</f>
        <v>4460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42" t="s">
        <v>51</v>
      </c>
      <c r="H10" s="26">
        <v>4</v>
      </c>
      <c r="I10" s="27">
        <f>(VLOOKUP(G10,'Matriz de Carga'!$B$3:$C$51,2,0))*H10</f>
        <v>134060</v>
      </c>
      <c r="J10" s="12" t="s">
        <v>79</v>
      </c>
      <c r="K10" s="36" t="s">
        <v>80</v>
      </c>
      <c r="L10" s="26">
        <v>3</v>
      </c>
      <c r="M10" s="27">
        <f>(VLOOKUP(K10,'Matriz de Carga'!$B$3:$C$51,2,0))*L10</f>
        <v>8370</v>
      </c>
      <c r="N10" s="12" t="s">
        <v>47</v>
      </c>
      <c r="O10" s="42" t="s">
        <v>51</v>
      </c>
      <c r="P10" s="26">
        <v>4</v>
      </c>
      <c r="Q10" s="27">
        <f>(VLOOKUP(O10,'Matriz de Carga'!$B$3:$C$51,2,0))*P10</f>
        <v>134060</v>
      </c>
      <c r="R10" s="12" t="s">
        <v>79</v>
      </c>
      <c r="S10" s="36" t="s">
        <v>80</v>
      </c>
      <c r="T10" s="26">
        <v>3</v>
      </c>
      <c r="U10" s="27">
        <f>(VLOOKUP(S10,'Matriz de Carga'!$B$3:$C$51,2,0))*T10</f>
        <v>8370</v>
      </c>
      <c r="V10" s="12" t="s">
        <v>47</v>
      </c>
      <c r="W10" s="42" t="s">
        <v>51</v>
      </c>
      <c r="X10" s="26">
        <v>4</v>
      </c>
      <c r="Y10" s="27">
        <f>(VLOOKUP(W10,'Matriz de Carga'!$B$3:$C$51,2,0))*X10</f>
        <v>134060</v>
      </c>
    </row>
    <row r="11" spans="2:25">
      <c r="B11" s="12" t="s">
        <v>79</v>
      </c>
      <c r="C11" s="36" t="s">
        <v>80</v>
      </c>
      <c r="D11" s="26">
        <v>3</v>
      </c>
      <c r="E11" s="27">
        <f>(VLOOKUP(C11,'Matriz de Carga'!$B$3:$C$51,2,0))*D11</f>
        <v>8370</v>
      </c>
      <c r="F11" s="12" t="s">
        <v>111</v>
      </c>
      <c r="G11" s="36" t="s">
        <v>62</v>
      </c>
      <c r="H11" s="26">
        <v>1</v>
      </c>
      <c r="I11" s="27">
        <f>(VLOOKUP(G11,'Matriz de Carga'!$B$3:$C$51,2,0))*H11</f>
        <v>32683</v>
      </c>
      <c r="J11" s="12"/>
      <c r="K11" s="36"/>
      <c r="L11" s="26"/>
      <c r="M11" s="27"/>
      <c r="N11" s="12" t="s">
        <v>41</v>
      </c>
      <c r="O11" s="42" t="s">
        <v>45</v>
      </c>
      <c r="P11" s="26">
        <v>1</v>
      </c>
      <c r="Q11" s="27">
        <f>(VLOOKUP(O11,'Matriz de Carga'!$B$3:$C$51,2,0))*P11</f>
        <v>23752</v>
      </c>
      <c r="R11" s="12"/>
      <c r="S11" s="36"/>
      <c r="T11" s="26"/>
      <c r="U11" s="27"/>
      <c r="V11" s="12" t="s">
        <v>111</v>
      </c>
      <c r="W11" s="36" t="s">
        <v>62</v>
      </c>
      <c r="X11" s="26">
        <v>1</v>
      </c>
      <c r="Y11" s="27">
        <f>(VLOOKUP(W11,'Matriz de Carga'!$B$3:$C$51,2,0))*X11</f>
        <v>32683</v>
      </c>
    </row>
    <row r="12" spans="2:25">
      <c r="B12" s="14"/>
      <c r="C12" s="38"/>
      <c r="D12" s="38"/>
      <c r="E12" s="37"/>
      <c r="F12" s="12" t="s">
        <v>59</v>
      </c>
      <c r="G12" s="36" t="s">
        <v>78</v>
      </c>
      <c r="H12" s="26">
        <v>1</v>
      </c>
      <c r="I12" s="27">
        <f>(VLOOKUP(G12,'Matriz de Carga'!$B$3:$C$51,2,0))*H12</f>
        <v>4460</v>
      </c>
      <c r="J12" s="12"/>
      <c r="K12" s="36"/>
      <c r="L12" s="26"/>
      <c r="M12" s="27"/>
      <c r="N12" s="12" t="s">
        <v>111</v>
      </c>
      <c r="O12" s="36" t="s">
        <v>62</v>
      </c>
      <c r="P12" s="26">
        <v>1</v>
      </c>
      <c r="Q12" s="27">
        <f>(VLOOKUP(O12,'Matriz de Carga'!$B$3:$C$51,2,0))*P12</f>
        <v>32683</v>
      </c>
      <c r="R12" s="12"/>
      <c r="S12" s="36"/>
      <c r="T12" s="26"/>
      <c r="U12" s="27"/>
      <c r="V12" s="12" t="s">
        <v>59</v>
      </c>
      <c r="W12" s="36" t="s">
        <v>78</v>
      </c>
      <c r="X12" s="26">
        <v>1</v>
      </c>
      <c r="Y12" s="27">
        <f>(VLOOKUP(W12,'Matriz de Carga'!$B$3:$C$51,2,0))*X12</f>
        <v>4460</v>
      </c>
    </row>
    <row r="13" spans="2:25">
      <c r="B13" s="14"/>
      <c r="C13" s="38"/>
      <c r="D13" s="38"/>
      <c r="E13" s="37"/>
      <c r="F13" s="12" t="s">
        <v>79</v>
      </c>
      <c r="G13" s="36" t="s">
        <v>80</v>
      </c>
      <c r="H13" s="26">
        <v>3</v>
      </c>
      <c r="I13" s="27">
        <f>(VLOOKUP(G13,'Matriz de Carga'!$B$3:$C$51,2,0))*H13</f>
        <v>8370</v>
      </c>
      <c r="J13" s="12"/>
      <c r="K13" s="36"/>
      <c r="L13" s="40"/>
      <c r="M13" s="27"/>
      <c r="N13" s="12" t="s">
        <v>59</v>
      </c>
      <c r="O13" s="36" t="s">
        <v>78</v>
      </c>
      <c r="P13" s="26">
        <v>1</v>
      </c>
      <c r="Q13" s="27">
        <f>(VLOOKUP(O13,'Matriz de Carga'!$B$3:$C$51,2,0))*P13</f>
        <v>4460</v>
      </c>
      <c r="R13" s="12"/>
      <c r="S13" s="36"/>
      <c r="T13" s="40"/>
      <c r="U13" s="27"/>
      <c r="V13" s="12" t="s">
        <v>79</v>
      </c>
      <c r="W13" s="36" t="s">
        <v>80</v>
      </c>
      <c r="X13" s="26">
        <v>3</v>
      </c>
      <c r="Y13" s="27">
        <f>(VLOOKUP(W13,'Matriz de Carga'!$B$3:$C$51,2,0))*X13</f>
        <v>8370</v>
      </c>
    </row>
    <row r="14" spans="2:25">
      <c r="B14" s="14"/>
      <c r="C14" s="38"/>
      <c r="D14" s="38"/>
      <c r="E14" s="37"/>
      <c r="F14" s="12"/>
      <c r="G14" s="36"/>
      <c r="H14" s="36"/>
      <c r="I14" s="37"/>
      <c r="J14" s="12"/>
      <c r="K14" s="36"/>
      <c r="L14" s="40"/>
      <c r="M14" s="27"/>
      <c r="N14" s="12" t="s">
        <v>79</v>
      </c>
      <c r="O14" s="36" t="s">
        <v>80</v>
      </c>
      <c r="P14" s="26">
        <v>3</v>
      </c>
      <c r="Q14" s="27">
        <f>(VLOOKUP(O14,'Matriz de Carga'!$B$3:$C$51,2,0))*P14</f>
        <v>8370</v>
      </c>
      <c r="R14" s="12"/>
      <c r="S14" s="36"/>
      <c r="T14" s="40"/>
      <c r="U14" s="27"/>
      <c r="V14" s="12"/>
      <c r="W14" s="36"/>
      <c r="X14" s="40"/>
      <c r="Y14" s="27"/>
    </row>
    <row r="15" spans="2:25">
      <c r="B15" s="14"/>
      <c r="C15" s="38"/>
      <c r="D15" s="38"/>
      <c r="E15" s="37" t="str">
        <f>IFERROR(#REF!/(1-#REF!),"")</f>
        <v/>
      </c>
      <c r="F15" s="12"/>
      <c r="G15" s="36"/>
      <c r="H15" s="36"/>
      <c r="I15" s="37" t="str">
        <f>IFERROR(#REF!/(1-#REF!),"")</f>
        <v/>
      </c>
      <c r="J15" s="12"/>
      <c r="K15" s="36"/>
      <c r="L15" s="36"/>
      <c r="M15" s="13" t="str">
        <f>IFERROR(#REF!/(1-#REF!),"")</f>
        <v/>
      </c>
      <c r="N15" s="12"/>
      <c r="O15" s="36"/>
      <c r="P15" s="36"/>
      <c r="Q15" s="13" t="str">
        <f>IFERROR(#REF!/(1-#REF!),"")</f>
        <v/>
      </c>
      <c r="R15" s="12"/>
      <c r="S15" s="36"/>
      <c r="T15" s="36"/>
      <c r="U15" s="13" t="str">
        <f>IFERROR(#REF!/(1-#REF!),"")</f>
        <v/>
      </c>
      <c r="V15" s="12"/>
      <c r="W15" s="36"/>
      <c r="X15" s="36"/>
      <c r="Y15" s="13" t="str">
        <f>IFERROR(#REF!/(1-#REF!),"")</f>
        <v/>
      </c>
    </row>
    <row r="16" spans="2:25">
      <c r="B16" s="15" t="s">
        <v>115</v>
      </c>
      <c r="C16" s="39"/>
      <c r="D16" s="39"/>
      <c r="E16" s="41">
        <f>SUM(E6:E15)</f>
        <v>154149</v>
      </c>
      <c r="F16" s="15" t="s">
        <v>115</v>
      </c>
      <c r="G16" s="39"/>
      <c r="H16" s="39"/>
      <c r="I16" s="41">
        <f>SUM(I6:I15)</f>
        <v>347289</v>
      </c>
      <c r="J16" s="15" t="s">
        <v>115</v>
      </c>
      <c r="K16" s="39"/>
      <c r="L16" s="39"/>
      <c r="M16" s="16">
        <f>SUM(M6:M15)</f>
        <v>148174</v>
      </c>
      <c r="N16" s="15" t="s">
        <v>115</v>
      </c>
      <c r="O16" s="39"/>
      <c r="P16" s="39"/>
      <c r="Q16" s="16">
        <f>SUM(Q6:Q15)</f>
        <v>371041</v>
      </c>
      <c r="R16" s="15" t="s">
        <v>115</v>
      </c>
      <c r="S16" s="39"/>
      <c r="T16" s="39"/>
      <c r="U16" s="16">
        <f>SUM(U6:U15)</f>
        <v>148174</v>
      </c>
      <c r="V16" s="15" t="s">
        <v>115</v>
      </c>
      <c r="W16" s="39"/>
      <c r="X16" s="39"/>
      <c r="Y16" s="16">
        <f>SUM(Y6:Y15)</f>
        <v>347289</v>
      </c>
    </row>
    <row r="17" spans="2:25" ht="15.75" thickBot="1">
      <c r="B17" s="17" t="s">
        <v>116</v>
      </c>
      <c r="C17" s="18"/>
      <c r="D17" s="18"/>
      <c r="E17" s="19">
        <f>'Matriz de Carga'!G12</f>
        <v>30000</v>
      </c>
      <c r="F17" s="17" t="s">
        <v>116</v>
      </c>
      <c r="G17" s="20"/>
      <c r="H17" s="20"/>
      <c r="I17" s="19">
        <f>'Matriz de Carga'!G12</f>
        <v>30000</v>
      </c>
      <c r="J17" s="17" t="s">
        <v>116</v>
      </c>
      <c r="K17" s="20"/>
      <c r="L17" s="20"/>
      <c r="M17" s="21">
        <f>'Matriz de Carga'!G12</f>
        <v>30000</v>
      </c>
      <c r="N17" s="17" t="s">
        <v>116</v>
      </c>
      <c r="O17" s="20"/>
      <c r="P17" s="20"/>
      <c r="Q17" s="21">
        <f>'Matriz de Carga'!G12</f>
        <v>30000</v>
      </c>
      <c r="R17" s="17" t="s">
        <v>116</v>
      </c>
      <c r="S17" s="20"/>
      <c r="T17" s="20"/>
      <c r="U17" s="21">
        <f>'Matriz de Carga'!G12</f>
        <v>30000</v>
      </c>
      <c r="V17" s="17" t="s">
        <v>116</v>
      </c>
      <c r="W17" s="20"/>
      <c r="X17" s="20"/>
      <c r="Y17" s="21">
        <f>'Matriz de Carga'!G12</f>
        <v>30000</v>
      </c>
    </row>
    <row r="18" spans="2:25" ht="15.75" thickBot="1">
      <c r="B18" s="22" t="s">
        <v>117</v>
      </c>
      <c r="C18" s="23"/>
      <c r="D18" s="23"/>
      <c r="E18" s="24">
        <f>E16+E5+E17</f>
        <v>323199</v>
      </c>
      <c r="F18" s="22" t="s">
        <v>117</v>
      </c>
      <c r="G18" s="23"/>
      <c r="H18" s="23"/>
      <c r="I18" s="24">
        <f>I16+I5+I17</f>
        <v>599769</v>
      </c>
      <c r="J18" s="22" t="s">
        <v>117</v>
      </c>
      <c r="K18" s="23"/>
      <c r="L18" s="23"/>
      <c r="M18" s="25">
        <f>M16+M5+M17</f>
        <v>317224</v>
      </c>
      <c r="N18" s="22" t="s">
        <v>117</v>
      </c>
      <c r="O18" s="23"/>
      <c r="P18" s="23"/>
      <c r="Q18" s="25">
        <f>Q16+Q5+Q17</f>
        <v>632791</v>
      </c>
      <c r="R18" s="22" t="s">
        <v>117</v>
      </c>
      <c r="S18" s="23"/>
      <c r="T18" s="23"/>
      <c r="U18" s="25">
        <f>U16+U5+U17</f>
        <v>317224</v>
      </c>
      <c r="V18" s="22" t="s">
        <v>117</v>
      </c>
      <c r="W18" s="23"/>
      <c r="X18" s="23"/>
      <c r="Y18" s="25">
        <f>Y16+Y5+Y17</f>
        <v>599769</v>
      </c>
    </row>
    <row r="19" spans="2:25" ht="15.75" thickBot="1">
      <c r="B19" s="22" t="s">
        <v>118</v>
      </c>
      <c r="C19" s="23"/>
      <c r="D19" s="23"/>
      <c r="E19" s="24">
        <f>E18*1.19</f>
        <v>384606.81</v>
      </c>
      <c r="F19" s="22" t="s">
        <v>118</v>
      </c>
      <c r="G19" s="23"/>
      <c r="H19" s="23"/>
      <c r="I19" s="24">
        <f>I18*1.19</f>
        <v>713725.11</v>
      </c>
      <c r="J19" s="22" t="s">
        <v>118</v>
      </c>
      <c r="K19" s="23"/>
      <c r="L19" s="23"/>
      <c r="M19" s="25">
        <f>M18*1.19</f>
        <v>377496.56</v>
      </c>
      <c r="N19" s="22" t="s">
        <v>118</v>
      </c>
      <c r="O19" s="23"/>
      <c r="P19" s="23"/>
      <c r="Q19" s="25">
        <f>Q18*1.19</f>
        <v>753021.28999999992</v>
      </c>
      <c r="R19" s="22" t="s">
        <v>118</v>
      </c>
      <c r="S19" s="23"/>
      <c r="T19" s="23"/>
      <c r="U19" s="25">
        <f>U18*1.19</f>
        <v>377496.56</v>
      </c>
      <c r="V19" s="22" t="s">
        <v>118</v>
      </c>
      <c r="W19" s="23"/>
      <c r="X19" s="23"/>
      <c r="Y19" s="25">
        <f>Y18*1.19</f>
        <v>713725.11</v>
      </c>
    </row>
  </sheetData>
  <sheetProtection selectLockedCells="1" selectUnlockedCells="1"/>
  <mergeCells count="13">
    <mergeCell ref="R2:U2"/>
    <mergeCell ref="V2:Y2"/>
    <mergeCell ref="R3:U3"/>
    <mergeCell ref="V3:Y3"/>
    <mergeCell ref="B1:Y1"/>
    <mergeCell ref="N2:Q2"/>
    <mergeCell ref="N3:Q3"/>
    <mergeCell ref="B2:E2"/>
    <mergeCell ref="F2:I2"/>
    <mergeCell ref="J2:M2"/>
    <mergeCell ref="B3:E3"/>
    <mergeCell ref="F3:I3"/>
    <mergeCell ref="J3:M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F6F8-499B-415C-8B9B-8195C2441A29}">
  <dimension ref="B1:Y20"/>
  <sheetViews>
    <sheetView zoomScaleNormal="100" workbookViewId="0">
      <selection activeCell="N29" sqref="N29"/>
    </sheetView>
  </sheetViews>
  <sheetFormatPr baseColWidth="10" defaultColWidth="11.42578125" defaultRowHeight="15"/>
  <cols>
    <col min="1" max="1" width="2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1.71093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1.7109375" style="1" bestFit="1" customWidth="1"/>
    <col min="15" max="15" width="14.28515625" style="1" bestFit="1" customWidth="1"/>
    <col min="16" max="16" width="7.140625" style="1" customWidth="1"/>
    <col min="17" max="17" width="13.42578125" style="1" customWidth="1"/>
    <col min="18" max="18" width="21.7109375" style="1" bestFit="1" customWidth="1"/>
    <col min="19" max="19" width="14.28515625" style="1" bestFit="1" customWidth="1"/>
    <col min="20" max="21" width="11.42578125" style="1"/>
    <col min="22" max="22" width="21.7109375" style="1" bestFit="1" customWidth="1"/>
    <col min="23" max="23" width="14.28515625" style="1" bestFit="1" customWidth="1"/>
    <col min="24" max="16384" width="11.42578125" style="1"/>
  </cols>
  <sheetData>
    <row r="1" spans="2:25" ht="21.75" thickBot="1">
      <c r="B1" s="75" t="s">
        <v>127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2:25">
      <c r="B2" s="80" t="s">
        <v>94</v>
      </c>
      <c r="C2" s="81"/>
      <c r="D2" s="81"/>
      <c r="E2" s="81"/>
      <c r="F2" s="69" t="s">
        <v>94</v>
      </c>
      <c r="G2" s="70"/>
      <c r="H2" s="70"/>
      <c r="I2" s="70"/>
      <c r="J2" s="69" t="s">
        <v>94</v>
      </c>
      <c r="K2" s="70"/>
      <c r="L2" s="70"/>
      <c r="M2" s="71"/>
      <c r="N2" s="69" t="s">
        <v>94</v>
      </c>
      <c r="O2" s="70"/>
      <c r="P2" s="70"/>
      <c r="Q2" s="71"/>
      <c r="R2" s="69" t="s">
        <v>94</v>
      </c>
      <c r="S2" s="70"/>
      <c r="T2" s="70"/>
      <c r="U2" s="71"/>
      <c r="V2" s="69" t="s">
        <v>94</v>
      </c>
      <c r="W2" s="70"/>
      <c r="X2" s="70"/>
      <c r="Y2" s="71"/>
    </row>
    <row r="3" spans="2:25">
      <c r="B3" s="78" t="s">
        <v>95</v>
      </c>
      <c r="C3" s="79"/>
      <c r="D3" s="79"/>
      <c r="E3" s="79"/>
      <c r="F3" s="72" t="s">
        <v>96</v>
      </c>
      <c r="G3" s="73"/>
      <c r="H3" s="73"/>
      <c r="I3" s="73"/>
      <c r="J3" s="72" t="s">
        <v>97</v>
      </c>
      <c r="K3" s="73"/>
      <c r="L3" s="73"/>
      <c r="M3" s="74"/>
      <c r="N3" s="72" t="s">
        <v>98</v>
      </c>
      <c r="O3" s="73"/>
      <c r="P3" s="73"/>
      <c r="Q3" s="74"/>
      <c r="R3" s="72" t="s">
        <v>99</v>
      </c>
      <c r="S3" s="73"/>
      <c r="T3" s="73"/>
      <c r="U3" s="74"/>
      <c r="V3" s="72" t="s">
        <v>100</v>
      </c>
      <c r="W3" s="73"/>
      <c r="X3" s="73"/>
      <c r="Y3" s="74"/>
    </row>
    <row r="4" spans="2:25" ht="15.75" thickBot="1">
      <c r="B4" s="2" t="s">
        <v>23</v>
      </c>
      <c r="C4" s="3" t="s">
        <v>101</v>
      </c>
      <c r="D4" s="4" t="s">
        <v>102</v>
      </c>
      <c r="E4" s="4" t="s">
        <v>103</v>
      </c>
      <c r="F4" s="2" t="s">
        <v>23</v>
      </c>
      <c r="G4" s="3" t="s">
        <v>101</v>
      </c>
      <c r="H4" s="4" t="s">
        <v>102</v>
      </c>
      <c r="I4" s="4" t="s">
        <v>103</v>
      </c>
      <c r="J4" s="2" t="s">
        <v>23</v>
      </c>
      <c r="K4" s="3" t="s">
        <v>101</v>
      </c>
      <c r="L4" s="4" t="s">
        <v>102</v>
      </c>
      <c r="M4" s="5" t="s">
        <v>103</v>
      </c>
      <c r="N4" s="2" t="s">
        <v>23</v>
      </c>
      <c r="O4" s="3" t="s">
        <v>101</v>
      </c>
      <c r="P4" s="4" t="s">
        <v>102</v>
      </c>
      <c r="Q4" s="5" t="s">
        <v>103</v>
      </c>
      <c r="R4" s="2" t="s">
        <v>23</v>
      </c>
      <c r="S4" s="3" t="s">
        <v>101</v>
      </c>
      <c r="T4" s="4" t="s">
        <v>102</v>
      </c>
      <c r="U4" s="5" t="s">
        <v>103</v>
      </c>
      <c r="V4" s="2" t="s">
        <v>23</v>
      </c>
      <c r="W4" s="3" t="s">
        <v>101</v>
      </c>
      <c r="X4" s="4" t="s">
        <v>102</v>
      </c>
      <c r="Y4" s="5" t="s">
        <v>103</v>
      </c>
    </row>
    <row r="5" spans="2:25">
      <c r="B5" s="6" t="s">
        <v>104</v>
      </c>
      <c r="C5" s="7"/>
      <c r="D5" s="8">
        <v>1.5</v>
      </c>
      <c r="E5" s="9">
        <f>D5*'Matriz de Carga'!G4</f>
        <v>139050</v>
      </c>
      <c r="F5" s="6" t="s">
        <v>104</v>
      </c>
      <c r="G5" s="10"/>
      <c r="H5" s="8">
        <v>2.4</v>
      </c>
      <c r="I5" s="9">
        <f>H5*'Matriz de Carga'!G4</f>
        <v>222480</v>
      </c>
      <c r="J5" s="6" t="s">
        <v>104</v>
      </c>
      <c r="K5" s="10"/>
      <c r="L5" s="8">
        <v>2.1</v>
      </c>
      <c r="M5" s="11">
        <f>L5*'Matriz de Carga'!G4</f>
        <v>194670</v>
      </c>
      <c r="N5" s="6" t="s">
        <v>104</v>
      </c>
      <c r="O5" s="10"/>
      <c r="P5" s="8">
        <v>2.6</v>
      </c>
      <c r="Q5" s="11">
        <f>P5*'Matriz de Carga'!G4</f>
        <v>241020</v>
      </c>
      <c r="R5" s="6" t="s">
        <v>104</v>
      </c>
      <c r="S5" s="10"/>
      <c r="T5" s="8">
        <v>1.5</v>
      </c>
      <c r="U5" s="11">
        <f>T5*'Matriz de Carga'!G4</f>
        <v>139050</v>
      </c>
      <c r="V5" s="6" t="s">
        <v>104</v>
      </c>
      <c r="W5" s="10"/>
      <c r="X5" s="8">
        <v>3</v>
      </c>
      <c r="Y5" s="11">
        <f>X5*'Matriz de Carga'!G4</f>
        <v>278100</v>
      </c>
    </row>
    <row r="6" spans="2:25">
      <c r="B6" s="12" t="s">
        <v>105</v>
      </c>
      <c r="C6" s="36" t="s">
        <v>106</v>
      </c>
      <c r="D6" s="26">
        <v>5.7</v>
      </c>
      <c r="E6" s="37">
        <f>D6*'Matriz de Carga'!G8</f>
        <v>91143</v>
      </c>
      <c r="F6" s="12" t="s">
        <v>105</v>
      </c>
      <c r="G6" s="36" t="s">
        <v>106</v>
      </c>
      <c r="H6" s="26">
        <v>5.7</v>
      </c>
      <c r="I6" s="37">
        <f>H6*'Matriz de Carga'!G8</f>
        <v>91143</v>
      </c>
      <c r="J6" s="12" t="s">
        <v>105</v>
      </c>
      <c r="K6" s="36" t="s">
        <v>106</v>
      </c>
      <c r="L6" s="26">
        <v>5.7</v>
      </c>
      <c r="M6" s="13">
        <f>L6*'Matriz de Carga'!G8</f>
        <v>91143</v>
      </c>
      <c r="N6" s="12" t="s">
        <v>105</v>
      </c>
      <c r="O6" s="36" t="s">
        <v>106</v>
      </c>
      <c r="P6" s="26">
        <v>5.7</v>
      </c>
      <c r="Q6" s="13">
        <f>P6*'Matriz de Carga'!G8</f>
        <v>91143</v>
      </c>
      <c r="R6" s="12" t="s">
        <v>105</v>
      </c>
      <c r="S6" s="36" t="s">
        <v>106</v>
      </c>
      <c r="T6" s="26">
        <v>5.7</v>
      </c>
      <c r="U6" s="13">
        <f>T6*'Matriz de Carga'!G8</f>
        <v>91143</v>
      </c>
      <c r="V6" s="12" t="s">
        <v>105</v>
      </c>
      <c r="W6" s="36" t="s">
        <v>106</v>
      </c>
      <c r="X6" s="26">
        <v>5.7</v>
      </c>
      <c r="Y6" s="13">
        <f>X6*'Matriz de Carga'!G8</f>
        <v>91143</v>
      </c>
    </row>
    <row r="7" spans="2:25">
      <c r="B7" s="12" t="s">
        <v>107</v>
      </c>
      <c r="C7" s="36" t="s">
        <v>32</v>
      </c>
      <c r="D7" s="26">
        <v>1</v>
      </c>
      <c r="E7" s="27">
        <f>(VLOOKUP(C7,'Matriz de Carga'!$B$3:$C$51,2,0))*D7</f>
        <v>18107</v>
      </c>
      <c r="F7" s="12" t="s">
        <v>107</v>
      </c>
      <c r="G7" s="36" t="s">
        <v>32</v>
      </c>
      <c r="H7" s="26">
        <v>1</v>
      </c>
      <c r="I7" s="27">
        <f>(VLOOKUP(G7,'Matriz de Carga'!$B$3:$C$51,2,0))*H7</f>
        <v>18107</v>
      </c>
      <c r="J7" s="12" t="s">
        <v>107</v>
      </c>
      <c r="K7" s="36" t="s">
        <v>32</v>
      </c>
      <c r="L7" s="26">
        <v>1</v>
      </c>
      <c r="M7" s="27">
        <f>(VLOOKUP(K7,'Matriz de Carga'!$B$3:$C$51,2,0))*L7</f>
        <v>18107</v>
      </c>
      <c r="N7" s="12" t="s">
        <v>107</v>
      </c>
      <c r="O7" s="36" t="s">
        <v>32</v>
      </c>
      <c r="P7" s="26">
        <v>1</v>
      </c>
      <c r="Q7" s="27">
        <f>(VLOOKUP(O7,'Matriz de Carga'!$B$3:$C$51,2,0))*P7</f>
        <v>18107</v>
      </c>
      <c r="R7" s="12" t="s">
        <v>107</v>
      </c>
      <c r="S7" s="36" t="s">
        <v>32</v>
      </c>
      <c r="T7" s="26">
        <v>1</v>
      </c>
      <c r="U7" s="27">
        <f>(VLOOKUP(S7,'Matriz de Carga'!$B$3:$C$51,2,0))*T7</f>
        <v>18107</v>
      </c>
      <c r="V7" s="12" t="s">
        <v>107</v>
      </c>
      <c r="W7" s="36" t="s">
        <v>32</v>
      </c>
      <c r="X7" s="26">
        <v>1</v>
      </c>
      <c r="Y7" s="27">
        <f>(VLOOKUP(W7,'Matriz de Carga'!$B$3:$C$51,2,0))*X7</f>
        <v>18107</v>
      </c>
    </row>
    <row r="8" spans="2:25">
      <c r="B8" s="12" t="s">
        <v>108</v>
      </c>
      <c r="C8" s="36" t="s">
        <v>40</v>
      </c>
      <c r="D8" s="26">
        <v>1</v>
      </c>
      <c r="E8" s="27">
        <f>(VLOOKUP(C8,'Matriz de Carga'!$B$3:$C$51,2,0))*D8</f>
        <v>49520</v>
      </c>
      <c r="F8" s="12" t="s">
        <v>53</v>
      </c>
      <c r="G8" s="36" t="s">
        <v>34</v>
      </c>
      <c r="H8" s="26">
        <v>1</v>
      </c>
      <c r="I8" s="27">
        <f>(VLOOKUP(G8,'Matriz de Carga'!$B$3:$C$51,2,0))*H8</f>
        <v>35420</v>
      </c>
      <c r="J8" s="12" t="s">
        <v>108</v>
      </c>
      <c r="K8" s="36" t="s">
        <v>40</v>
      </c>
      <c r="L8" s="26">
        <v>1</v>
      </c>
      <c r="M8" s="27">
        <f>(VLOOKUP(K8,'Matriz de Carga'!$B$3:$C$51,2,0))*L8</f>
        <v>49520</v>
      </c>
      <c r="N8" s="12" t="s">
        <v>53</v>
      </c>
      <c r="O8" s="36" t="s">
        <v>34</v>
      </c>
      <c r="P8" s="26">
        <v>1</v>
      </c>
      <c r="Q8" s="27">
        <f>(VLOOKUP(O8,'Matriz de Carga'!$B$3:$C$51,2,0))*P8</f>
        <v>35420</v>
      </c>
      <c r="R8" s="12" t="s">
        <v>108</v>
      </c>
      <c r="S8" s="36" t="s">
        <v>40</v>
      </c>
      <c r="T8" s="26">
        <v>1</v>
      </c>
      <c r="U8" s="27">
        <f>(VLOOKUP(S8,'Matriz de Carga'!$B$3:$C$51,2,0))*T8</f>
        <v>49520</v>
      </c>
      <c r="V8" s="12" t="s">
        <v>53</v>
      </c>
      <c r="W8" s="36" t="s">
        <v>34</v>
      </c>
      <c r="X8" s="26">
        <v>1</v>
      </c>
      <c r="Y8" s="27">
        <f>(VLOOKUP(W8,'Matriz de Carga'!$B$3:$C$51,2,0))*X8</f>
        <v>35420</v>
      </c>
    </row>
    <row r="9" spans="2:25">
      <c r="B9" s="12" t="s">
        <v>109</v>
      </c>
      <c r="C9" s="36" t="s">
        <v>76</v>
      </c>
      <c r="D9" s="26">
        <v>1</v>
      </c>
      <c r="E9" s="27">
        <f>(VLOOKUP(C9,'Matriz de Carga'!$B$3:$C$51,2,0))*D9</f>
        <v>6933</v>
      </c>
      <c r="F9" s="12" t="s">
        <v>108</v>
      </c>
      <c r="G9" s="36" t="s">
        <v>40</v>
      </c>
      <c r="H9" s="26">
        <v>1</v>
      </c>
      <c r="I9" s="27">
        <f>(VLOOKUP(G9,'Matriz de Carga'!$B$3:$C$51,2,0))*H9</f>
        <v>49520</v>
      </c>
      <c r="J9" s="12" t="s">
        <v>109</v>
      </c>
      <c r="K9" s="36" t="s">
        <v>76</v>
      </c>
      <c r="L9" s="26">
        <v>1</v>
      </c>
      <c r="M9" s="27">
        <f>(VLOOKUP(K9,'Matriz de Carga'!$B$3:$C$51,2,0))*L9</f>
        <v>6933</v>
      </c>
      <c r="N9" s="12" t="s">
        <v>108</v>
      </c>
      <c r="O9" s="36" t="s">
        <v>40</v>
      </c>
      <c r="P9" s="26">
        <v>1</v>
      </c>
      <c r="Q9" s="27">
        <f>(VLOOKUP(O9,'Matriz de Carga'!$B$3:$C$51,2,0))*P9</f>
        <v>49520</v>
      </c>
      <c r="R9" s="12" t="s">
        <v>109</v>
      </c>
      <c r="S9" s="36" t="s">
        <v>76</v>
      </c>
      <c r="T9" s="26">
        <v>1</v>
      </c>
      <c r="U9" s="27">
        <f>(VLOOKUP(S9,'Matriz de Carga'!$B$3:$C$51,2,0))*T9</f>
        <v>6933</v>
      </c>
      <c r="V9" s="12" t="s">
        <v>108</v>
      </c>
      <c r="W9" s="36" t="s">
        <v>40</v>
      </c>
      <c r="X9" s="26">
        <v>1</v>
      </c>
      <c r="Y9" s="27">
        <f>(VLOOKUP(W9,'Matriz de Carga'!$B$3:$C$51,2,0))*X9</f>
        <v>49520</v>
      </c>
    </row>
    <row r="10" spans="2:25">
      <c r="B10" s="12" t="s">
        <v>59</v>
      </c>
      <c r="C10" s="36" t="s">
        <v>78</v>
      </c>
      <c r="D10" s="26">
        <v>1</v>
      </c>
      <c r="E10" s="27">
        <f>(VLOOKUP(C10,'Matriz de Carga'!$B$3:$C$51,2,0))*D10</f>
        <v>4460</v>
      </c>
      <c r="F10" s="12" t="s">
        <v>47</v>
      </c>
      <c r="G10" s="36" t="s">
        <v>50</v>
      </c>
      <c r="H10" s="26">
        <v>4</v>
      </c>
      <c r="I10" s="27">
        <f>(VLOOKUP(G10,'Matriz de Carga'!$B$3:$C$51,2,0))*H10</f>
        <v>187620</v>
      </c>
      <c r="J10" s="12" t="s">
        <v>59</v>
      </c>
      <c r="K10" s="36" t="s">
        <v>78</v>
      </c>
      <c r="L10" s="26">
        <v>1</v>
      </c>
      <c r="M10" s="27">
        <f>(VLOOKUP(K10,'Matriz de Carga'!$B$3:$C$51,2,0))*L10</f>
        <v>4460</v>
      </c>
      <c r="N10" s="12" t="s">
        <v>47</v>
      </c>
      <c r="O10" s="36" t="s">
        <v>50</v>
      </c>
      <c r="P10" s="26">
        <v>4</v>
      </c>
      <c r="Q10" s="27">
        <f>(VLOOKUP(O10,'Matriz de Carga'!$B$3:$C$51,2,0))*P10</f>
        <v>187620</v>
      </c>
      <c r="R10" s="12" t="s">
        <v>59</v>
      </c>
      <c r="S10" s="36" t="s">
        <v>78</v>
      </c>
      <c r="T10" s="26">
        <v>1</v>
      </c>
      <c r="U10" s="27">
        <f>(VLOOKUP(S10,'Matriz de Carga'!$B$3:$C$51,2,0))*T10</f>
        <v>4460</v>
      </c>
      <c r="V10" s="12" t="s">
        <v>47</v>
      </c>
      <c r="W10" s="36" t="s">
        <v>50</v>
      </c>
      <c r="X10" s="26">
        <v>4</v>
      </c>
      <c r="Y10" s="27">
        <f>(VLOOKUP(W10,'Matriz de Carga'!$B$3:$C$51,2,0))*X10</f>
        <v>187620</v>
      </c>
    </row>
    <row r="11" spans="2:25">
      <c r="B11" s="12"/>
      <c r="C11" s="36"/>
      <c r="D11" s="26"/>
      <c r="E11" s="27"/>
      <c r="F11" s="12" t="s">
        <v>109</v>
      </c>
      <c r="G11" s="36" t="s">
        <v>76</v>
      </c>
      <c r="H11" s="26">
        <v>1</v>
      </c>
      <c r="I11" s="27">
        <f>(VLOOKUP(G11,'Matriz de Carga'!$B$3:$C$51,2,0))*H11</f>
        <v>6933</v>
      </c>
      <c r="J11" s="12" t="s">
        <v>112</v>
      </c>
      <c r="K11" s="36" t="s">
        <v>64</v>
      </c>
      <c r="L11" s="26">
        <v>0.82</v>
      </c>
      <c r="M11" s="27">
        <f>(VLOOKUP(K11,'Matriz de Carga'!$B$3:$C$51,2,0))*L11</f>
        <v>67406.459999999992</v>
      </c>
      <c r="N11" s="12" t="s">
        <v>41</v>
      </c>
      <c r="O11" s="36" t="s">
        <v>42</v>
      </c>
      <c r="P11" s="26">
        <v>1</v>
      </c>
      <c r="Q11" s="27">
        <f>(VLOOKUP(O11,'Matriz de Carga'!$B$3:$C$51,2,0))*P11</f>
        <v>58908</v>
      </c>
      <c r="R11" s="12"/>
      <c r="S11" s="36"/>
      <c r="T11" s="26"/>
      <c r="U11" s="27"/>
      <c r="V11" s="12" t="s">
        <v>112</v>
      </c>
      <c r="W11" s="36" t="s">
        <v>64</v>
      </c>
      <c r="X11" s="26">
        <v>0.82</v>
      </c>
      <c r="Y11" s="27">
        <f>(VLOOKUP(W11,'Matriz de Carga'!$B$3:$C$51,2,0))*X11</f>
        <v>67406.459999999992</v>
      </c>
    </row>
    <row r="12" spans="2:25">
      <c r="B12" s="14"/>
      <c r="C12" s="38"/>
      <c r="D12" s="38"/>
      <c r="E12" s="37"/>
      <c r="F12" s="12" t="s">
        <v>59</v>
      </c>
      <c r="G12" s="36" t="s">
        <v>78</v>
      </c>
      <c r="H12" s="26">
        <v>1</v>
      </c>
      <c r="I12" s="27">
        <f>(VLOOKUP(G12,'Matriz de Carga'!$B$3:$C$51,2,0))*H12</f>
        <v>4460</v>
      </c>
      <c r="J12" s="12" t="s">
        <v>113</v>
      </c>
      <c r="K12" s="36" t="s">
        <v>66</v>
      </c>
      <c r="L12" s="26">
        <v>1</v>
      </c>
      <c r="M12" s="27">
        <f>(VLOOKUP(K12,'Matriz de Carga'!$B$3:$C$51,2,0))*L12</f>
        <v>8676</v>
      </c>
      <c r="N12" s="12" t="s">
        <v>109</v>
      </c>
      <c r="O12" s="36" t="s">
        <v>76</v>
      </c>
      <c r="P12" s="26">
        <v>1</v>
      </c>
      <c r="Q12" s="27">
        <f>(VLOOKUP(O12,'Matriz de Carga'!$B$3:$C$51,2,0))*P12</f>
        <v>6933</v>
      </c>
      <c r="R12" s="12"/>
      <c r="S12" s="36"/>
      <c r="T12" s="26"/>
      <c r="U12" s="27"/>
      <c r="V12" s="12" t="s">
        <v>113</v>
      </c>
      <c r="W12" s="36" t="s">
        <v>66</v>
      </c>
      <c r="X12" s="26">
        <v>1</v>
      </c>
      <c r="Y12" s="27">
        <f>(VLOOKUP(W12,'Matriz de Carga'!$B$3:$C$51,2,0))*X12</f>
        <v>8676</v>
      </c>
    </row>
    <row r="13" spans="2:25">
      <c r="B13" s="14"/>
      <c r="C13" s="38"/>
      <c r="D13" s="38"/>
      <c r="E13" s="37"/>
      <c r="F13" s="12" t="s">
        <v>111</v>
      </c>
      <c r="G13" s="36" t="s">
        <v>62</v>
      </c>
      <c r="H13" s="26">
        <v>1</v>
      </c>
      <c r="I13" s="27">
        <f>(VLOOKUP(G13,'Matriz de Carga'!$B$3:$C$51,2,0))*H13</f>
        <v>32683</v>
      </c>
      <c r="J13" s="12" t="s">
        <v>114</v>
      </c>
      <c r="K13" s="36" t="s">
        <v>71</v>
      </c>
      <c r="L13" s="26">
        <v>1</v>
      </c>
      <c r="M13" s="27">
        <f>(VLOOKUP(K13,'Matriz de Carga'!$B$3:$C$51,2,0))*L13</f>
        <v>8436</v>
      </c>
      <c r="N13" s="12" t="s">
        <v>59</v>
      </c>
      <c r="O13" s="36" t="s">
        <v>78</v>
      </c>
      <c r="P13" s="26">
        <v>1</v>
      </c>
      <c r="Q13" s="27">
        <f>(VLOOKUP(O13,'Matriz de Carga'!$B$3:$C$51,2,0))*P13</f>
        <v>4460</v>
      </c>
      <c r="R13" s="12"/>
      <c r="S13" s="36"/>
      <c r="T13" s="40"/>
      <c r="U13" s="27"/>
      <c r="V13" s="12" t="s">
        <v>114</v>
      </c>
      <c r="W13" s="36" t="s">
        <v>71</v>
      </c>
      <c r="X13" s="26">
        <v>1</v>
      </c>
      <c r="Y13" s="27">
        <f>(VLOOKUP(W13,'Matriz de Carga'!$B$3:$C$51,2,0))*X13</f>
        <v>8436</v>
      </c>
    </row>
    <row r="14" spans="2:25">
      <c r="B14" s="14"/>
      <c r="C14" s="38"/>
      <c r="D14" s="38"/>
      <c r="E14" s="37"/>
      <c r="F14" s="12"/>
      <c r="G14" s="36"/>
      <c r="H14" s="36"/>
      <c r="I14" s="37"/>
      <c r="J14" s="12"/>
      <c r="K14" s="36"/>
      <c r="L14" s="26"/>
      <c r="M14" s="27"/>
      <c r="N14" s="12" t="s">
        <v>111</v>
      </c>
      <c r="O14" s="36" t="s">
        <v>62</v>
      </c>
      <c r="P14" s="26">
        <v>1</v>
      </c>
      <c r="Q14" s="27">
        <f>(VLOOKUP(O14,'Matriz de Carga'!$B$3:$C$51,2,0))*P14</f>
        <v>32683</v>
      </c>
      <c r="R14" s="12"/>
      <c r="S14" s="36"/>
      <c r="T14" s="40"/>
      <c r="U14" s="27"/>
      <c r="V14" s="12" t="s">
        <v>109</v>
      </c>
      <c r="W14" s="36" t="s">
        <v>76</v>
      </c>
      <c r="X14" s="26">
        <v>1</v>
      </c>
      <c r="Y14" s="27">
        <f>(VLOOKUP(W14,'Matriz de Carga'!$B$3:$C$51,2,0))*X14</f>
        <v>6933</v>
      </c>
    </row>
    <row r="15" spans="2:25">
      <c r="B15" s="14"/>
      <c r="C15" s="38"/>
      <c r="D15" s="38"/>
      <c r="E15" s="37"/>
      <c r="F15" s="12"/>
      <c r="G15" s="36"/>
      <c r="H15" s="36"/>
      <c r="I15" s="37"/>
      <c r="J15" s="12"/>
      <c r="K15" s="36"/>
      <c r="L15" s="26"/>
      <c r="M15" s="27"/>
      <c r="N15" s="12"/>
      <c r="O15" s="36"/>
      <c r="P15" s="26"/>
      <c r="Q15" s="27"/>
      <c r="R15" s="12"/>
      <c r="S15" s="36"/>
      <c r="T15" s="40"/>
      <c r="U15" s="27"/>
      <c r="V15" s="12" t="s">
        <v>59</v>
      </c>
      <c r="W15" s="36" t="s">
        <v>78</v>
      </c>
      <c r="X15" s="26">
        <v>1</v>
      </c>
      <c r="Y15" s="27">
        <f>(VLOOKUP(W15,'Matriz de Carga'!$B$3:$C$51,2,0))*X15</f>
        <v>4460</v>
      </c>
    </row>
    <row r="16" spans="2:25">
      <c r="B16" s="14"/>
      <c r="C16" s="38"/>
      <c r="D16" s="38"/>
      <c r="E16" s="37" t="str">
        <f>IFERROR(#REF!/(1-#REF!),"")</f>
        <v/>
      </c>
      <c r="F16" s="12"/>
      <c r="G16" s="36"/>
      <c r="H16" s="36"/>
      <c r="I16" s="37" t="str">
        <f>IFERROR(#REF!/(1-#REF!),"")</f>
        <v/>
      </c>
      <c r="J16" s="12"/>
      <c r="K16" s="36"/>
      <c r="L16" s="26"/>
      <c r="M16" s="27"/>
      <c r="N16" s="12"/>
      <c r="O16" s="36"/>
      <c r="P16" s="36"/>
      <c r="Q16" s="13" t="str">
        <f>IFERROR(#REF!/(1-#REF!),"")</f>
        <v/>
      </c>
      <c r="R16" s="12"/>
      <c r="S16" s="36"/>
      <c r="T16" s="36"/>
      <c r="U16" s="13" t="str">
        <f>IFERROR(#REF!/(1-#REF!),"")</f>
        <v/>
      </c>
      <c r="V16" s="12" t="s">
        <v>111</v>
      </c>
      <c r="W16" s="36" t="s">
        <v>62</v>
      </c>
      <c r="X16" s="26">
        <v>1</v>
      </c>
      <c r="Y16" s="27">
        <f>(VLOOKUP(W16,'Matriz de Carga'!$B$3:$C$51,2,0))*X16</f>
        <v>32683</v>
      </c>
    </row>
    <row r="17" spans="2:25">
      <c r="B17" s="15" t="s">
        <v>115</v>
      </c>
      <c r="C17" s="39"/>
      <c r="D17" s="39"/>
      <c r="E17" s="41">
        <f>SUM(E6:E16)</f>
        <v>170163</v>
      </c>
      <c r="F17" s="15" t="s">
        <v>115</v>
      </c>
      <c r="G17" s="39"/>
      <c r="H17" s="39"/>
      <c r="I17" s="41">
        <f>SUM(I6:I16)</f>
        <v>425886</v>
      </c>
      <c r="J17" s="15" t="s">
        <v>115</v>
      </c>
      <c r="K17" s="39"/>
      <c r="L17" s="39"/>
      <c r="M17" s="16">
        <f>SUM(M6:M16)</f>
        <v>254681.46</v>
      </c>
      <c r="N17" s="15" t="s">
        <v>115</v>
      </c>
      <c r="O17" s="39"/>
      <c r="P17" s="39"/>
      <c r="Q17" s="16">
        <f>SUM(Q6:Q16)</f>
        <v>484794</v>
      </c>
      <c r="R17" s="15" t="s">
        <v>115</v>
      </c>
      <c r="S17" s="39"/>
      <c r="T17" s="39"/>
      <c r="U17" s="16">
        <f>SUM(U6:U16)</f>
        <v>170163</v>
      </c>
      <c r="V17" s="15" t="s">
        <v>115</v>
      </c>
      <c r="W17" s="39"/>
      <c r="X17" s="39"/>
      <c r="Y17" s="16">
        <f>SUM(Y6:Y16)</f>
        <v>510404.45999999996</v>
      </c>
    </row>
    <row r="18" spans="2:25" ht="15.75" thickBot="1">
      <c r="B18" s="17" t="s">
        <v>116</v>
      </c>
      <c r="C18" s="18"/>
      <c r="D18" s="18"/>
      <c r="E18" s="19">
        <f>'Matriz de Carga'!G12</f>
        <v>30000</v>
      </c>
      <c r="F18" s="17" t="s">
        <v>116</v>
      </c>
      <c r="G18" s="20"/>
      <c r="H18" s="20"/>
      <c r="I18" s="19">
        <f>'Matriz de Carga'!G12</f>
        <v>30000</v>
      </c>
      <c r="J18" s="17" t="s">
        <v>116</v>
      </c>
      <c r="K18" s="20"/>
      <c r="L18" s="20"/>
      <c r="M18" s="21">
        <f>'Matriz de Carga'!G12</f>
        <v>30000</v>
      </c>
      <c r="N18" s="17" t="s">
        <v>116</v>
      </c>
      <c r="O18" s="20"/>
      <c r="P18" s="20"/>
      <c r="Q18" s="21">
        <f>'Matriz de Carga'!G12</f>
        <v>30000</v>
      </c>
      <c r="R18" s="17" t="s">
        <v>116</v>
      </c>
      <c r="S18" s="20"/>
      <c r="T18" s="20"/>
      <c r="U18" s="21">
        <f>'Matriz de Carga'!G12</f>
        <v>30000</v>
      </c>
      <c r="V18" s="17" t="s">
        <v>116</v>
      </c>
      <c r="W18" s="20"/>
      <c r="X18" s="20"/>
      <c r="Y18" s="21">
        <f>'Matriz de Carga'!G12</f>
        <v>30000</v>
      </c>
    </row>
    <row r="19" spans="2:25" ht="15.75" thickBot="1">
      <c r="B19" s="22" t="s">
        <v>117</v>
      </c>
      <c r="C19" s="23"/>
      <c r="D19" s="23"/>
      <c r="E19" s="24">
        <f>E17+E5+E18</f>
        <v>339213</v>
      </c>
      <c r="F19" s="22" t="s">
        <v>117</v>
      </c>
      <c r="G19" s="23"/>
      <c r="H19" s="23"/>
      <c r="I19" s="24">
        <f>I17+I5+I18</f>
        <v>678366</v>
      </c>
      <c r="J19" s="22" t="s">
        <v>117</v>
      </c>
      <c r="K19" s="23"/>
      <c r="L19" s="23"/>
      <c r="M19" s="25">
        <f>M17+M5+M18</f>
        <v>479351.45999999996</v>
      </c>
      <c r="N19" s="22" t="s">
        <v>117</v>
      </c>
      <c r="O19" s="23"/>
      <c r="P19" s="23"/>
      <c r="Q19" s="25">
        <f>Q17+Q5+Q18</f>
        <v>755814</v>
      </c>
      <c r="R19" s="22" t="s">
        <v>117</v>
      </c>
      <c r="S19" s="23"/>
      <c r="T19" s="23"/>
      <c r="U19" s="25">
        <f>U17+U5+U18</f>
        <v>339213</v>
      </c>
      <c r="V19" s="22" t="s">
        <v>117</v>
      </c>
      <c r="W19" s="23"/>
      <c r="X19" s="23"/>
      <c r="Y19" s="25">
        <f>Y17+Y5+Y18</f>
        <v>818504.46</v>
      </c>
    </row>
    <row r="20" spans="2:25" ht="15.75" thickBot="1">
      <c r="B20" s="22" t="s">
        <v>118</v>
      </c>
      <c r="C20" s="23"/>
      <c r="D20" s="23"/>
      <c r="E20" s="24">
        <f>E19*1.19</f>
        <v>403663.47</v>
      </c>
      <c r="F20" s="22" t="s">
        <v>118</v>
      </c>
      <c r="G20" s="23"/>
      <c r="H20" s="23"/>
      <c r="I20" s="24">
        <f>I19*1.19</f>
        <v>807255.53999999992</v>
      </c>
      <c r="J20" s="22" t="s">
        <v>118</v>
      </c>
      <c r="K20" s="23"/>
      <c r="L20" s="23"/>
      <c r="M20" s="25">
        <f>M19*1.19</f>
        <v>570428.23739999998</v>
      </c>
      <c r="N20" s="22" t="s">
        <v>118</v>
      </c>
      <c r="O20" s="23"/>
      <c r="P20" s="23"/>
      <c r="Q20" s="25">
        <f>Q19*1.19</f>
        <v>899418.65999999992</v>
      </c>
      <c r="R20" s="22" t="s">
        <v>118</v>
      </c>
      <c r="S20" s="23"/>
      <c r="T20" s="23"/>
      <c r="U20" s="25">
        <f>U19*1.19</f>
        <v>403663.47</v>
      </c>
      <c r="V20" s="22" t="s">
        <v>118</v>
      </c>
      <c r="W20" s="23"/>
      <c r="X20" s="23"/>
      <c r="Y20" s="25">
        <f>Y19*1.19</f>
        <v>974020.30739999993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0806d-0110-411e-b24e-a6ca40e623ec" xsi:nil="true"/>
    <lcf76f155ced4ddcb4097134ff3c332f xmlns="ff1bdffb-1e5a-491a-be56-89787a3317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9CA3BD40DB6499A2E9AE3D07246B5" ma:contentTypeVersion="12" ma:contentTypeDescription="Create a new document." ma:contentTypeScope="" ma:versionID="491ab680ba3300160f86b9456956137c">
  <xsd:schema xmlns:xsd="http://www.w3.org/2001/XMLSchema" xmlns:xs="http://www.w3.org/2001/XMLSchema" xmlns:p="http://schemas.microsoft.com/office/2006/metadata/properties" xmlns:ns2="ff1bdffb-1e5a-491a-be56-89787a3317b7" xmlns:ns3="3590806d-0110-411e-b24e-a6ca40e623ec" targetNamespace="http://schemas.microsoft.com/office/2006/metadata/properties" ma:root="true" ma:fieldsID="faca57f972910596b9eef6398b4bc377" ns2:_="" ns3:_="">
    <xsd:import namespace="ff1bdffb-1e5a-491a-be56-89787a3317b7"/>
    <xsd:import namespace="3590806d-0110-411e-b24e-a6ca40e623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bdffb-1e5a-491a-be56-89787a331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443b8-1e49-4a53-a8e6-a312646d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806d-0110-411e-b24e-a6ca40e623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dd0d9-f903-45f3-aa4c-af8f48ef6d9d}" ma:internalName="TaxCatchAll" ma:showField="CatchAllData" ma:web="3590806d-0110-411e-b24e-a6ca40e62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1BD83A-06F6-44A3-A8F6-BFAD4AC79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6018F6-576D-4287-B836-B2301E42E46C}">
  <ds:schemaRefs>
    <ds:schemaRef ds:uri="http://schemas.microsoft.com/office/2006/metadata/properties"/>
    <ds:schemaRef ds:uri="http://schemas.microsoft.com/office/infopath/2007/PartnerControls"/>
    <ds:schemaRef ds:uri="3590806d-0110-411e-b24e-a6ca40e623ec"/>
    <ds:schemaRef ds:uri="ff1bdffb-1e5a-491a-be56-89787a3317b7"/>
  </ds:schemaRefs>
</ds:datastoreItem>
</file>

<file path=customXml/itemProps3.xml><?xml version="1.0" encoding="utf-8"?>
<ds:datastoreItem xmlns:ds="http://schemas.openxmlformats.org/officeDocument/2006/customXml" ds:itemID="{8527E63F-6EC6-4BF4-9C40-B488CBF7F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1bdffb-1e5a-491a-be56-89787a3317b7"/>
    <ds:schemaRef ds:uri="3590806d-0110-411e-b24e-a6ca40e623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Valores Mantención x Modelo</vt:lpstr>
      <vt:lpstr>Matriz de Carga</vt:lpstr>
      <vt:lpstr>Ateca 300 Hp</vt:lpstr>
      <vt:lpstr>Ateca 190 Hp</vt:lpstr>
      <vt:lpstr>Formentor 190 Hp</vt:lpstr>
      <vt:lpstr>Formentor 310 Hp</vt:lpstr>
      <vt:lpstr>Leon 2.0 TSI AT</vt:lpstr>
      <vt:lpstr>CUPRA Leon 1.4 TSI AT8 150 CV</vt:lpstr>
      <vt:lpstr>Formentor 333 CV</vt:lpstr>
      <vt:lpstr>FORMENTOR 1.4 AT E-HYBRID</vt:lpstr>
      <vt:lpstr>Tavascan</vt:lpstr>
      <vt:lpstr>Formentor 204 Hp</vt:lpstr>
      <vt:lpstr>Terramar</vt:lpstr>
      <vt:lpstr>Leon 1.5 TSI</vt:lpstr>
      <vt:lpstr>Formentor 1.5 AT e-Hybrid</vt:lpstr>
    </vt:vector>
  </TitlesOfParts>
  <Manager/>
  <Company>Porsche Chile SPA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MAZUELA</dc:creator>
  <cp:keywords/>
  <dc:description/>
  <cp:lastModifiedBy>Abarca Luis (PIACL - CL/Santiago)</cp:lastModifiedBy>
  <cp:revision/>
  <dcterms:created xsi:type="dcterms:W3CDTF">2020-03-26T14:50:47Z</dcterms:created>
  <dcterms:modified xsi:type="dcterms:W3CDTF">2026-01-30T18:54:09Z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0x010100CDE9CA3BD40DB6499A2E9AE3D07246B5</vt:lpwstr>
  </property>
  <property fmtid="{D5CDD505-2E9C-101B-9397-08002B2CF9AE}" pid="3" name="MSIP_Label_72c5815d-2d9c-4f93-8421-5cec488c1928_Enabled">
    <vt:lpwstr>true</vt:lpwstr>
  </property>
  <property fmtid="{D5CDD505-2E9C-101B-9397-08002B2CF9AE}" pid="4" name="MSIP_Label_72c5815d-2d9c-4f93-8421-5cec488c1928_SetDate">
    <vt:lpwstr>2022-03-31T18:19:31Z</vt:lpwstr>
  </property>
  <property fmtid="{D5CDD505-2E9C-101B-9397-08002B2CF9AE}" pid="5" name="MSIP_Label_72c5815d-2d9c-4f93-8421-5cec488c1928_Method">
    <vt:lpwstr>Privileged</vt:lpwstr>
  </property>
  <property fmtid="{D5CDD505-2E9C-101B-9397-08002B2CF9AE}" pid="6" name="MSIP_Label_72c5815d-2d9c-4f93-8421-5cec488c1928_Name">
    <vt:lpwstr>72c5815d-2d9c-4f93-8421-5cec488c1928</vt:lpwstr>
  </property>
  <property fmtid="{D5CDD505-2E9C-101B-9397-08002B2CF9AE}" pid="7" name="MSIP_Label_72c5815d-2d9c-4f93-8421-5cec488c1928_SiteId">
    <vt:lpwstr>0f6f68be-4ef2-465a-986b-eb9a250d9789</vt:lpwstr>
  </property>
  <property fmtid="{D5CDD505-2E9C-101B-9397-08002B2CF9AE}" pid="8" name="MSIP_Label_72c5815d-2d9c-4f93-8421-5cec488c1928_ActionId">
    <vt:lpwstr>5824c12b-2d34-438c-a5a8-ef032bd59c5a</vt:lpwstr>
  </property>
  <property fmtid="{D5CDD505-2E9C-101B-9397-08002B2CF9AE}" pid="9" name="MSIP_Label_72c5815d-2d9c-4f93-8421-5cec488c1928_ContentBits">
    <vt:lpwstr>0</vt:lpwstr>
  </property>
  <property fmtid="{D5CDD505-2E9C-101B-9397-08002B2CF9AE}" pid="10" name="MediaServiceImageTags">
    <vt:lpwstr/>
  </property>
</Properties>
</file>