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scheholding.sharepoint.com/sites/ORG00006106/Shared Documents/General/Pautas de Mantenimiento/"/>
    </mc:Choice>
  </mc:AlternateContent>
  <xr:revisionPtr revIDLastSave="7" documentId="8_{3660218A-6E79-47C1-8A9C-731C3CFD1BAC}" xr6:coauthVersionLast="47" xr6:coauthVersionMax="47" xr10:uidLastSave="{04BE0123-796F-44FB-8E63-CC3304D90F64}"/>
  <bookViews>
    <workbookView xWindow="-120" yWindow="-120" windowWidth="20730" windowHeight="11040" tabRatio="797" activeTab="1" xr2:uid="{592C96D7-FFB4-4A73-AFE7-3D0F461E5580}"/>
  </bookViews>
  <sheets>
    <sheet name="Valores Mantención x Modelo" sheetId="1" r:id="rId1"/>
    <sheet name="Matriz de Carga" sheetId="2" r:id="rId2"/>
    <sheet name="Arona 1.0 TSI" sheetId="13" r:id="rId3"/>
    <sheet name="Ateca 1.4 TSI AT8" sheetId="14" r:id="rId4"/>
    <sheet name="Arona 1.6 AT" sheetId="19" r:id="rId5"/>
    <sheet name="Ibiza 1.6 AT" sheetId="20" r:id="rId6"/>
    <sheet name="Ibiza 1.6 MT" sheetId="22" r:id="rId7"/>
    <sheet name="Ibiza 1.0 TSI AT" sheetId="21" r:id="rId8"/>
    <sheet name="Ibiza 1.0 TSI MT" sheetId="24" r:id="rId9"/>
    <sheet name="León 1.4 TSI AT8" sheetId="11" r:id="rId10"/>
    <sheet name=" Tarraco 1.4 TSI AT " sheetId="9" r:id="rId11"/>
  </sheets>
  <definedNames>
    <definedName name="_xlnm._FilterDatabase" localSheetId="1" hidden="1">'Matriz de Carga'!$A$3:$D$33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1" l="1"/>
  <c r="I20" i="9"/>
  <c r="I17" i="11"/>
  <c r="I6" i="11"/>
  <c r="I5" i="11"/>
  <c r="I17" i="24"/>
  <c r="I5" i="24"/>
  <c r="I6" i="24"/>
  <c r="I6" i="21"/>
  <c r="I5" i="21"/>
  <c r="I17" i="22"/>
  <c r="I6" i="22"/>
  <c r="I5" i="22"/>
  <c r="I17" i="20"/>
  <c r="I5" i="20"/>
  <c r="I6" i="20"/>
  <c r="I17" i="19"/>
  <c r="I6" i="19"/>
  <c r="I5" i="19"/>
  <c r="I17" i="14"/>
  <c r="I6" i="14"/>
  <c r="I5" i="14"/>
  <c r="I17" i="13"/>
  <c r="I6" i="13"/>
  <c r="I5" i="13"/>
  <c r="I6" i="9"/>
  <c r="I5" i="9"/>
  <c r="Q18" i="9" l="1"/>
  <c r="Q16" i="9"/>
  <c r="Q17" i="9"/>
  <c r="U13" i="9"/>
  <c r="Q14" i="9"/>
  <c r="M13" i="9"/>
  <c r="U12" i="9"/>
  <c r="U11" i="9"/>
  <c r="Q13" i="9"/>
  <c r="Q12" i="9"/>
  <c r="Q15" i="9"/>
  <c r="M12" i="9"/>
  <c r="M11" i="9"/>
  <c r="I10" i="9"/>
  <c r="I9" i="9"/>
  <c r="E11" i="9"/>
  <c r="E10" i="9"/>
  <c r="E9" i="9"/>
  <c r="I18" i="9"/>
  <c r="I8" i="9"/>
  <c r="I7" i="9"/>
  <c r="M13" i="11"/>
  <c r="Q14" i="11"/>
  <c r="U13" i="11"/>
  <c r="U12" i="11"/>
  <c r="U11" i="11"/>
  <c r="Q13" i="11"/>
  <c r="Q12" i="11"/>
  <c r="M12" i="11"/>
  <c r="M11" i="11"/>
  <c r="I10" i="11"/>
  <c r="I9" i="11"/>
  <c r="I15" i="11"/>
  <c r="I8" i="11"/>
  <c r="I7" i="11"/>
  <c r="E11" i="11"/>
  <c r="E10" i="11"/>
  <c r="E9" i="11"/>
  <c r="I19" i="9" l="1"/>
  <c r="I21" i="9" s="1"/>
  <c r="I22" i="9" s="1"/>
  <c r="I16" i="11"/>
  <c r="I18" i="11" s="1"/>
  <c r="I19" i="11" s="1"/>
  <c r="G12" i="1" l="1"/>
  <c r="E12" i="1"/>
  <c r="G13" i="1"/>
  <c r="E13" i="1"/>
  <c r="U14" i="13" l="1"/>
  <c r="U13" i="13"/>
  <c r="U12" i="13"/>
  <c r="U11" i="13"/>
  <c r="Q15" i="13"/>
  <c r="Q14" i="13"/>
  <c r="Q13" i="13"/>
  <c r="Q12" i="13"/>
  <c r="M14" i="13"/>
  <c r="M13" i="13"/>
  <c r="M12" i="13"/>
  <c r="M11" i="13"/>
  <c r="I9" i="13"/>
  <c r="E10" i="13"/>
  <c r="E9" i="13"/>
  <c r="I15" i="13"/>
  <c r="I8" i="13"/>
  <c r="I7" i="13"/>
  <c r="U14" i="24"/>
  <c r="U13" i="24"/>
  <c r="U12" i="24"/>
  <c r="U11" i="24"/>
  <c r="Q15" i="24"/>
  <c r="Q14" i="24"/>
  <c r="Q13" i="24"/>
  <c r="Q12" i="24"/>
  <c r="M14" i="24"/>
  <c r="M13" i="24"/>
  <c r="M12" i="24"/>
  <c r="M11" i="24"/>
  <c r="I9" i="24"/>
  <c r="E10" i="24"/>
  <c r="E9" i="24"/>
  <c r="I15" i="24"/>
  <c r="I8" i="24"/>
  <c r="I7" i="24"/>
  <c r="I9" i="21"/>
  <c r="I15" i="21"/>
  <c r="I8" i="21"/>
  <c r="I7" i="21"/>
  <c r="U14" i="21"/>
  <c r="U13" i="21"/>
  <c r="U12" i="21"/>
  <c r="U11" i="21"/>
  <c r="Q15" i="21"/>
  <c r="Q14" i="21"/>
  <c r="Q13" i="21"/>
  <c r="Q12" i="21"/>
  <c r="M13" i="21"/>
  <c r="M14" i="21"/>
  <c r="M12" i="21"/>
  <c r="M11" i="21"/>
  <c r="D28" i="2"/>
  <c r="D27" i="2"/>
  <c r="I16" i="13" l="1"/>
  <c r="I18" i="13" s="1"/>
  <c r="I19" i="13" s="1"/>
  <c r="I16" i="24"/>
  <c r="I18" i="24" s="1"/>
  <c r="I19" i="24" s="1"/>
  <c r="I16" i="21"/>
  <c r="I18" i="21" s="1"/>
  <c r="I19" i="21" s="1"/>
  <c r="E10" i="21"/>
  <c r="E9" i="21"/>
  <c r="U12" i="19"/>
  <c r="Q13" i="19"/>
  <c r="M12" i="19"/>
  <c r="U11" i="19"/>
  <c r="Q12" i="19"/>
  <c r="M11" i="19"/>
  <c r="I9" i="19"/>
  <c r="I15" i="19"/>
  <c r="I8" i="19"/>
  <c r="I7" i="19"/>
  <c r="E10" i="19"/>
  <c r="E9" i="19"/>
  <c r="U13" i="14"/>
  <c r="Q14" i="14"/>
  <c r="M12" i="14"/>
  <c r="U12" i="14"/>
  <c r="U11" i="14"/>
  <c r="Q13" i="14"/>
  <c r="Q12" i="14"/>
  <c r="M11" i="14"/>
  <c r="I10" i="14"/>
  <c r="I9" i="14"/>
  <c r="E11" i="14"/>
  <c r="E11" i="1" l="1"/>
  <c r="G11" i="1"/>
  <c r="E10" i="1"/>
  <c r="G10" i="1"/>
  <c r="E5" i="1"/>
  <c r="G5" i="1"/>
  <c r="I16" i="19"/>
  <c r="I18" i="19" s="1"/>
  <c r="I19" i="19" s="1"/>
  <c r="E10" i="14"/>
  <c r="E9" i="14"/>
  <c r="I15" i="14"/>
  <c r="I8" i="14"/>
  <c r="I7" i="14"/>
  <c r="U12" i="22"/>
  <c r="Q13" i="22"/>
  <c r="M12" i="22"/>
  <c r="U11" i="22"/>
  <c r="Q12" i="22"/>
  <c r="M11" i="22"/>
  <c r="I9" i="22"/>
  <c r="I15" i="22"/>
  <c r="I8" i="22"/>
  <c r="I7" i="22"/>
  <c r="E10" i="22"/>
  <c r="E9" i="22"/>
  <c r="G7" i="1" l="1"/>
  <c r="E7" i="1"/>
  <c r="I16" i="22"/>
  <c r="I18" i="22" s="1"/>
  <c r="I19" i="22" s="1"/>
  <c r="I16" i="14"/>
  <c r="I18" i="14" s="1"/>
  <c r="I19" i="14" s="1"/>
  <c r="G9" i="1" l="1"/>
  <c r="E9" i="1"/>
  <c r="G6" i="1"/>
  <c r="E6" i="1"/>
  <c r="U12" i="20"/>
  <c r="Q13" i="20"/>
  <c r="M12" i="20"/>
  <c r="E10" i="20" l="1"/>
  <c r="U11" i="20" s="1"/>
  <c r="E9" i="20"/>
  <c r="I15" i="20"/>
  <c r="I8" i="20"/>
  <c r="I7" i="20"/>
  <c r="I9" i="20" l="1"/>
  <c r="I16" i="20" s="1"/>
  <c r="I18" i="20" s="1"/>
  <c r="I19" i="20" s="1"/>
  <c r="M11" i="20"/>
  <c r="Q12" i="20"/>
  <c r="E7" i="9"/>
  <c r="U17" i="24"/>
  <c r="Q17" i="24"/>
  <c r="M17" i="24"/>
  <c r="E17" i="24"/>
  <c r="U15" i="24"/>
  <c r="M15" i="24"/>
  <c r="E15" i="24"/>
  <c r="Q11" i="24"/>
  <c r="U10" i="24"/>
  <c r="Q10" i="24"/>
  <c r="M10" i="24"/>
  <c r="U9" i="24"/>
  <c r="Q9" i="24"/>
  <c r="M9" i="24"/>
  <c r="U8" i="24"/>
  <c r="Q8" i="24"/>
  <c r="M8" i="24"/>
  <c r="E8" i="24"/>
  <c r="U7" i="24"/>
  <c r="Q7" i="24"/>
  <c r="M7" i="24"/>
  <c r="E7" i="24"/>
  <c r="E6" i="24"/>
  <c r="Q6" i="24" s="1"/>
  <c r="U5" i="24"/>
  <c r="Q5" i="24"/>
  <c r="M5" i="24"/>
  <c r="E5" i="24"/>
  <c r="G8" i="1" l="1"/>
  <c r="E8" i="1"/>
  <c r="Q16" i="24"/>
  <c r="Q18" i="24" s="1"/>
  <c r="Q19" i="24" s="1"/>
  <c r="F11" i="1" s="1"/>
  <c r="E16" i="24"/>
  <c r="E18" i="24" s="1"/>
  <c r="E19" i="24" s="1"/>
  <c r="C11" i="1" s="1"/>
  <c r="U6" i="24"/>
  <c r="U16" i="24" s="1"/>
  <c r="U18" i="24" s="1"/>
  <c r="U19" i="24" s="1"/>
  <c r="H11" i="1" s="1"/>
  <c r="M6" i="24"/>
  <c r="M16" i="24" s="1"/>
  <c r="M18" i="24" s="1"/>
  <c r="M19" i="24" s="1"/>
  <c r="D11" i="1" s="1"/>
  <c r="E8" i="14"/>
  <c r="E8" i="19"/>
  <c r="E8" i="22"/>
  <c r="U9" i="20"/>
  <c r="U10" i="20"/>
  <c r="E8" i="20"/>
  <c r="E8" i="21"/>
  <c r="E8" i="13"/>
  <c r="E8" i="11" l="1"/>
  <c r="D26" i="2"/>
  <c r="E8" i="9"/>
  <c r="M10" i="20"/>
  <c r="U10" i="22" l="1"/>
  <c r="M10" i="22"/>
  <c r="U10" i="19"/>
  <c r="M10" i="19"/>
  <c r="U10" i="21"/>
  <c r="M10" i="21"/>
  <c r="U10" i="13"/>
  <c r="M10" i="13"/>
  <c r="U10" i="11"/>
  <c r="M10" i="11"/>
  <c r="U10" i="14"/>
  <c r="M10" i="14"/>
  <c r="U10" i="9"/>
  <c r="M10" i="9"/>
  <c r="U17" i="22" l="1"/>
  <c r="Q17" i="22"/>
  <c r="M17" i="22"/>
  <c r="E17" i="22"/>
  <c r="U15" i="22"/>
  <c r="Q15" i="22"/>
  <c r="M15" i="22"/>
  <c r="E15" i="22"/>
  <c r="Q11" i="22"/>
  <c r="Q10" i="22"/>
  <c r="U9" i="22"/>
  <c r="Q9" i="22"/>
  <c r="M9" i="22"/>
  <c r="U8" i="22"/>
  <c r="Q8" i="22"/>
  <c r="M8" i="22"/>
  <c r="U7" i="22"/>
  <c r="Q7" i="22"/>
  <c r="M7" i="22"/>
  <c r="E7" i="22"/>
  <c r="U6" i="22"/>
  <c r="Q6" i="22"/>
  <c r="M6" i="22"/>
  <c r="E6" i="22"/>
  <c r="U5" i="22"/>
  <c r="Q5" i="22"/>
  <c r="M5" i="22"/>
  <c r="E5" i="22"/>
  <c r="U16" i="22" l="1"/>
  <c r="U18" i="22" s="1"/>
  <c r="U19" i="22" s="1"/>
  <c r="H9" i="1" s="1"/>
  <c r="M16" i="22"/>
  <c r="M18" i="22" s="1"/>
  <c r="M19" i="22" s="1"/>
  <c r="D9" i="1" s="1"/>
  <c r="Q16" i="22"/>
  <c r="Q18" i="22" s="1"/>
  <c r="Q19" i="22" s="1"/>
  <c r="F9" i="1" s="1"/>
  <c r="E16" i="22"/>
  <c r="E18" i="22" s="1"/>
  <c r="E19" i="22" s="1"/>
  <c r="C9" i="1" s="1"/>
  <c r="E6" i="19" l="1"/>
  <c r="E6" i="14"/>
  <c r="U6" i="14" s="1"/>
  <c r="E6" i="13"/>
  <c r="Q6" i="13" s="1"/>
  <c r="E6" i="11"/>
  <c r="M6" i="11" s="1"/>
  <c r="E6" i="21"/>
  <c r="M6" i="21" s="1"/>
  <c r="U6" i="11" l="1"/>
  <c r="Q6" i="11"/>
  <c r="U6" i="13"/>
  <c r="M6" i="13"/>
  <c r="M6" i="14"/>
  <c r="Q6" i="14"/>
  <c r="U6" i="21"/>
  <c r="Q6" i="21"/>
  <c r="D24" i="2" l="1"/>
  <c r="D22" i="2"/>
  <c r="D23" i="2"/>
  <c r="D20" i="2"/>
  <c r="U17" i="21" l="1"/>
  <c r="Q17" i="21"/>
  <c r="M17" i="21"/>
  <c r="E17" i="21"/>
  <c r="U15" i="21"/>
  <c r="M15" i="21"/>
  <c r="E15" i="21"/>
  <c r="Q11" i="21"/>
  <c r="Q10" i="21"/>
  <c r="U9" i="21"/>
  <c r="Q9" i="21"/>
  <c r="M9" i="21"/>
  <c r="U8" i="21"/>
  <c r="Q8" i="21"/>
  <c r="M8" i="21"/>
  <c r="U7" i="21"/>
  <c r="Q7" i="21"/>
  <c r="M7" i="21"/>
  <c r="E7" i="21"/>
  <c r="U5" i="21"/>
  <c r="Q5" i="21"/>
  <c r="M5" i="21"/>
  <c r="E5" i="21"/>
  <c r="U17" i="20"/>
  <c r="Q17" i="20"/>
  <c r="M17" i="20"/>
  <c r="E17" i="20"/>
  <c r="U15" i="20"/>
  <c r="Q15" i="20"/>
  <c r="M15" i="20"/>
  <c r="E15" i="20"/>
  <c r="Q11" i="20"/>
  <c r="Q10" i="20"/>
  <c r="Q9" i="20"/>
  <c r="M9" i="20"/>
  <c r="U8" i="20"/>
  <c r="Q8" i="20"/>
  <c r="M8" i="20"/>
  <c r="U7" i="20"/>
  <c r="Q7" i="20"/>
  <c r="M7" i="20"/>
  <c r="E7" i="20"/>
  <c r="U6" i="20"/>
  <c r="Q6" i="20"/>
  <c r="M6" i="20"/>
  <c r="E6" i="20"/>
  <c r="U5" i="20"/>
  <c r="Q5" i="20"/>
  <c r="M5" i="20"/>
  <c r="E5" i="20"/>
  <c r="U17" i="19"/>
  <c r="Q17" i="19"/>
  <c r="M17" i="19"/>
  <c r="E17" i="19"/>
  <c r="U15" i="19"/>
  <c r="Q15" i="19"/>
  <c r="M15" i="19"/>
  <c r="E15" i="19"/>
  <c r="Q11" i="19"/>
  <c r="Q10" i="19"/>
  <c r="U9" i="19"/>
  <c r="Q9" i="19"/>
  <c r="M9" i="19"/>
  <c r="U8" i="19"/>
  <c r="Q8" i="19"/>
  <c r="M8" i="19"/>
  <c r="U7" i="19"/>
  <c r="Q7" i="19"/>
  <c r="M7" i="19"/>
  <c r="E7" i="19"/>
  <c r="U6" i="19"/>
  <c r="Q6" i="19"/>
  <c r="M6" i="19"/>
  <c r="U5" i="19"/>
  <c r="Q5" i="19"/>
  <c r="M5" i="19"/>
  <c r="E5" i="19"/>
  <c r="E16" i="21" l="1"/>
  <c r="E18" i="21" s="1"/>
  <c r="E19" i="21" s="1"/>
  <c r="C10" i="1" s="1"/>
  <c r="M16" i="21"/>
  <c r="M18" i="21" s="1"/>
  <c r="M19" i="21" s="1"/>
  <c r="D10" i="1" s="1"/>
  <c r="E16" i="19"/>
  <c r="E18" i="19" s="1"/>
  <c r="E19" i="19" s="1"/>
  <c r="C7" i="1" s="1"/>
  <c r="E16" i="20"/>
  <c r="E18" i="20" s="1"/>
  <c r="E19" i="20" s="1"/>
  <c r="C8" i="1" s="1"/>
  <c r="Q16" i="19"/>
  <c r="Q18" i="19" s="1"/>
  <c r="Q19" i="19" s="1"/>
  <c r="F7" i="1" s="1"/>
  <c r="Q16" i="20"/>
  <c r="Q18" i="20" s="1"/>
  <c r="Q19" i="20" s="1"/>
  <c r="F8" i="1" s="1"/>
  <c r="Q16" i="21"/>
  <c r="Q18" i="21" s="1"/>
  <c r="Q19" i="21" s="1"/>
  <c r="F10" i="1" s="1"/>
  <c r="M16" i="19"/>
  <c r="M18" i="19" s="1"/>
  <c r="M19" i="19" s="1"/>
  <c r="D7" i="1" s="1"/>
  <c r="M16" i="20"/>
  <c r="M18" i="20" s="1"/>
  <c r="M19" i="20" s="1"/>
  <c r="D8" i="1" s="1"/>
  <c r="U16" i="19"/>
  <c r="U18" i="19" s="1"/>
  <c r="U19" i="19" s="1"/>
  <c r="H7" i="1" s="1"/>
  <c r="U16" i="20"/>
  <c r="U18" i="20" s="1"/>
  <c r="U19" i="20" s="1"/>
  <c r="H8" i="1" s="1"/>
  <c r="U16" i="21"/>
  <c r="U18" i="21" s="1"/>
  <c r="U19" i="21" s="1"/>
  <c r="H10" i="1" s="1"/>
  <c r="D19" i="2" l="1"/>
  <c r="U17" i="14" l="1"/>
  <c r="Q17" i="14"/>
  <c r="M17" i="14"/>
  <c r="E17" i="14"/>
  <c r="Q15" i="14"/>
  <c r="E15" i="14"/>
  <c r="Q11" i="14"/>
  <c r="Q10" i="14"/>
  <c r="U9" i="14"/>
  <c r="Q9" i="14"/>
  <c r="M9" i="14"/>
  <c r="U8" i="14"/>
  <c r="Q8" i="14"/>
  <c r="M8" i="14"/>
  <c r="U7" i="14"/>
  <c r="Q7" i="14"/>
  <c r="M7" i="14"/>
  <c r="E7" i="14"/>
  <c r="U5" i="14"/>
  <c r="Q5" i="14"/>
  <c r="M5" i="14"/>
  <c r="E5" i="14"/>
  <c r="D18" i="2"/>
  <c r="E16" i="14" l="1"/>
  <c r="E18" i="14" s="1"/>
  <c r="E19" i="14" s="1"/>
  <c r="C6" i="1" s="1"/>
  <c r="M16" i="14"/>
  <c r="M18" i="14" s="1"/>
  <c r="M19" i="14" s="1"/>
  <c r="D6" i="1" s="1"/>
  <c r="Q16" i="14"/>
  <c r="Q18" i="14" s="1"/>
  <c r="Q19" i="14" s="1"/>
  <c r="F6" i="1" s="1"/>
  <c r="U16" i="14"/>
  <c r="U18" i="14" s="1"/>
  <c r="U19" i="14" s="1"/>
  <c r="H6" i="1" s="1"/>
  <c r="U17" i="13"/>
  <c r="Q17" i="13"/>
  <c r="M17" i="13"/>
  <c r="E17" i="13"/>
  <c r="U15" i="13"/>
  <c r="M15" i="13"/>
  <c r="E15" i="13"/>
  <c r="Q11" i="13"/>
  <c r="Q10" i="13"/>
  <c r="U9" i="13"/>
  <c r="Q9" i="13"/>
  <c r="M9" i="13"/>
  <c r="U8" i="13"/>
  <c r="Q8" i="13"/>
  <c r="M8" i="13"/>
  <c r="U7" i="13"/>
  <c r="Q7" i="13"/>
  <c r="M7" i="13"/>
  <c r="E7" i="13"/>
  <c r="U5" i="13"/>
  <c r="Q5" i="13"/>
  <c r="M5" i="13"/>
  <c r="E5" i="13"/>
  <c r="E16" i="13" l="1"/>
  <c r="E18" i="13" s="1"/>
  <c r="E19" i="13" s="1"/>
  <c r="C5" i="1" s="1"/>
  <c r="U16" i="13"/>
  <c r="U18" i="13" s="1"/>
  <c r="U19" i="13" s="1"/>
  <c r="H5" i="1" s="1"/>
  <c r="M16" i="13"/>
  <c r="M18" i="13" s="1"/>
  <c r="M19" i="13" s="1"/>
  <c r="D5" i="1" s="1"/>
  <c r="Q16" i="13"/>
  <c r="Q18" i="13" s="1"/>
  <c r="Q19" i="13" s="1"/>
  <c r="F5" i="1" s="1"/>
  <c r="D25" i="2"/>
  <c r="H4" i="2" l="1"/>
  <c r="H12" i="2"/>
  <c r="H10" i="2"/>
  <c r="Q11" i="11" l="1"/>
  <c r="U17" i="11"/>
  <c r="Q17" i="11"/>
  <c r="M17" i="11"/>
  <c r="E17" i="11"/>
  <c r="M15" i="11"/>
  <c r="E15" i="11"/>
  <c r="Q10" i="11"/>
  <c r="U9" i="11"/>
  <c r="Q9" i="11"/>
  <c r="M9" i="11"/>
  <c r="U8" i="11"/>
  <c r="Q8" i="11"/>
  <c r="M8" i="11"/>
  <c r="U7" i="11"/>
  <c r="Q7" i="11"/>
  <c r="M7" i="11"/>
  <c r="E7" i="11"/>
  <c r="U5" i="11"/>
  <c r="Q5" i="11"/>
  <c r="M5" i="11"/>
  <c r="E5" i="11"/>
  <c r="E16" i="11" l="1"/>
  <c r="E18" i="11" s="1"/>
  <c r="E19" i="11" s="1"/>
  <c r="C12" i="1" s="1"/>
  <c r="U16" i="11"/>
  <c r="U18" i="11" s="1"/>
  <c r="U19" i="11" s="1"/>
  <c r="H12" i="1" s="1"/>
  <c r="M16" i="11"/>
  <c r="M18" i="11" s="1"/>
  <c r="M19" i="11" s="1"/>
  <c r="D12" i="1" s="1"/>
  <c r="Q16" i="11"/>
  <c r="Q18" i="11" s="1"/>
  <c r="Q19" i="11" s="1"/>
  <c r="F12" i="1" s="1"/>
  <c r="M20" i="9" l="1"/>
  <c r="E6" i="9" l="1"/>
  <c r="Q6" i="9" s="1"/>
  <c r="U6" i="9" l="1"/>
  <c r="M6" i="9"/>
  <c r="Q11" i="9"/>
  <c r="U18" i="9"/>
  <c r="M18" i="9"/>
  <c r="E18" i="9"/>
  <c r="D32" i="2"/>
  <c r="E20" i="9" l="1"/>
  <c r="U20" i="9"/>
  <c r="Q20" i="9"/>
  <c r="E5" i="9"/>
  <c r="U5" i="9"/>
  <c r="M5" i="9"/>
  <c r="Q5" i="9"/>
  <c r="Q9" i="9" l="1"/>
  <c r="U9" i="9"/>
  <c r="M9" i="9"/>
  <c r="Q7" i="9"/>
  <c r="M7" i="9"/>
  <c r="U7" i="9"/>
  <c r="U8" i="9"/>
  <c r="M8" i="9"/>
  <c r="Q8" i="9"/>
  <c r="Q10" i="9"/>
  <c r="D33" i="2"/>
  <c r="Q19" i="9" l="1"/>
  <c r="Q21" i="9" s="1"/>
  <c r="M19" i="9"/>
  <c r="M21" i="9" s="1"/>
  <c r="U19" i="9"/>
  <c r="U21" i="9" s="1"/>
  <c r="E19" i="9"/>
  <c r="E21" i="9" s="1"/>
  <c r="M22" i="9" l="1"/>
  <c r="D13" i="1" s="1"/>
  <c r="E22" i="9"/>
  <c r="C13" i="1" s="1"/>
  <c r="U22" i="9"/>
  <c r="H13" i="1" s="1"/>
  <c r="Q22" i="9"/>
  <c r="F13" i="1" s="1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21" i="2"/>
  <c r="D29" i="2"/>
  <c r="D30" i="2"/>
  <c r="D31" i="2"/>
</calcChain>
</file>

<file path=xl/sharedStrings.xml><?xml version="1.0" encoding="utf-8"?>
<sst xmlns="http://schemas.openxmlformats.org/spreadsheetml/2006/main" count="1219" uniqueCount="108">
  <si>
    <r>
      <rPr>
        <b/>
        <sz val="11"/>
        <color theme="0"/>
        <rFont val="Calibri"/>
        <family val="2"/>
        <scheme val="minor"/>
      </rPr>
      <t>Valores Calculados - Pauta Básica SEAT Vehiculos Nuevos según Plan de mantenimiento básico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FF00"/>
        <rFont val="Calibri"/>
        <family val="2"/>
        <scheme val="minor"/>
      </rPr>
      <t>&lt; Nombre Concesionario&gt;</t>
    </r>
  </si>
  <si>
    <t>MODELO</t>
  </si>
  <si>
    <t>VALORES CON IVA</t>
  </si>
  <si>
    <t>15.000 KM</t>
  </si>
  <si>
    <t>30.000 KM</t>
  </si>
  <si>
    <t>45.000 KM</t>
  </si>
  <si>
    <t>60.000 KM</t>
  </si>
  <si>
    <t>75.000 KM</t>
  </si>
  <si>
    <t>90.000 KM</t>
  </si>
  <si>
    <t>Arona 1.0 TSI</t>
  </si>
  <si>
    <t>Ateca 1.4 TSI AT8</t>
  </si>
  <si>
    <t>Arona 1.6 AT</t>
  </si>
  <si>
    <t>Ibiza 1.6 AT</t>
  </si>
  <si>
    <t>Ibiza 1.6 MT</t>
  </si>
  <si>
    <t>Ibiza 1.0 TSI AT</t>
  </si>
  <si>
    <t>Ibiza 1.0 TSI MT</t>
  </si>
  <si>
    <t>León 1.4 TSI AT8</t>
  </si>
  <si>
    <t>Tarraco 1.4 TSI AT</t>
  </si>
  <si>
    <t>Solo Completar Celdas en Amarillo según Precios Público determinado individualmente por &lt;NOMBRE DE CONCESONARIO &gt;</t>
  </si>
  <si>
    <t>Descripción</t>
  </si>
  <si>
    <t>N° parte</t>
  </si>
  <si>
    <t>Precio Sugerido (Valor neto)</t>
  </si>
  <si>
    <t>Precio a Público (Valor neto)</t>
  </si>
  <si>
    <t>MO/LUBRICANTES/INSUMOS</t>
  </si>
  <si>
    <t>Precio Sugerido (IVA Incluido)</t>
  </si>
  <si>
    <t xml:space="preserve">  FILTRO ACEITE</t>
  </si>
  <si>
    <t>04E115561T</t>
  </si>
  <si>
    <t>Valor Mano de obra</t>
  </si>
  <si>
    <t>06L115562B</t>
  </si>
  <si>
    <t>FILTRO DE AIRE</t>
  </si>
  <si>
    <t>04E129620</t>
  </si>
  <si>
    <t>Valor litro de aceite VW502.00/505.00 (SHELL HELIX HX7 SP 5W40)</t>
  </si>
  <si>
    <t>5Q0129620B</t>
  </si>
  <si>
    <t>04C129620A</t>
  </si>
  <si>
    <t>Valor litro de aceite VW504.00/507.00 (SHELL HELIX ECT 0W30)</t>
  </si>
  <si>
    <t>04E129620A</t>
  </si>
  <si>
    <t xml:space="preserve">  FILTRO DE POLEN</t>
  </si>
  <si>
    <t>2Q0819669</t>
  </si>
  <si>
    <t>Valor litro de aceite VW508.00/509.00 (SHELL HELIX ULTRA PRO AV-L 0W20)</t>
  </si>
  <si>
    <t>5Q0819669</t>
  </si>
  <si>
    <t xml:space="preserve">  CORREA POLY V</t>
  </si>
  <si>
    <t>04E145933AG</t>
  </si>
  <si>
    <t>Insumos</t>
  </si>
  <si>
    <t>06Q903137A</t>
  </si>
  <si>
    <t>06L903137A</t>
  </si>
  <si>
    <t xml:space="preserve">  BUJIAS DE ENCENDIDO</t>
  </si>
  <si>
    <t>04E905602</t>
  </si>
  <si>
    <t>04E905602D</t>
  </si>
  <si>
    <t>06Q905601E</t>
  </si>
  <si>
    <t>04C905616D</t>
  </si>
  <si>
    <t>04E905612C</t>
  </si>
  <si>
    <t>06K905601L</t>
  </si>
  <si>
    <t xml:space="preserve">  FILTRO ACEITE DSG</t>
  </si>
  <si>
    <t>02E305051C</t>
  </si>
  <si>
    <t xml:space="preserve">  ACEITE DSG 0D9</t>
  </si>
  <si>
    <t>G  052182A2</t>
  </si>
  <si>
    <t xml:space="preserve">TORNILLO ACEITE	</t>
  </si>
  <si>
    <t>N  90288901</t>
  </si>
  <si>
    <t>ANILLO JUNTA</t>
  </si>
  <si>
    <t>N  0138158</t>
  </si>
  <si>
    <t>TORNILLO AUTOASEGURANTE</t>
  </si>
  <si>
    <t>WHT000729A</t>
  </si>
  <si>
    <t>LIQ. FRENOS (1 lt)</t>
  </si>
  <si>
    <t>B  000750M3</t>
  </si>
  <si>
    <t>JUNTA</t>
  </si>
  <si>
    <t>WHT001386</t>
  </si>
  <si>
    <t>JUNTA TORICA</t>
  </si>
  <si>
    <t>WHT007498</t>
  </si>
  <si>
    <t>ANILLO TAPON</t>
  </si>
  <si>
    <t>N  0438092</t>
  </si>
  <si>
    <t>JUNTA FILTRO</t>
  </si>
  <si>
    <t>N  91084501</t>
  </si>
  <si>
    <t>Arona 1.0 TSI AT - Motor DXUA  (VSSZZZKJ0PR071498)  KJ72KZ</t>
  </si>
  <si>
    <t>REVISION</t>
  </si>
  <si>
    <t xml:space="preserve">15.000 km. </t>
  </si>
  <si>
    <t xml:space="preserve">45.000 km- 75.000 km. </t>
  </si>
  <si>
    <t>30.000 km.</t>
  </si>
  <si>
    <t>60.000 km.</t>
  </si>
  <si>
    <t>90.000 km.</t>
  </si>
  <si>
    <t>N. parte</t>
  </si>
  <si>
    <t>Cant.</t>
  </si>
  <si>
    <t>Total</t>
  </si>
  <si>
    <t>M.OBRA</t>
  </si>
  <si>
    <t xml:space="preserve">  ACEITE MOTOR</t>
  </si>
  <si>
    <t>VW 508.00 (0w20)</t>
  </si>
  <si>
    <t xml:space="preserve">  FILTRO DE AIRE</t>
  </si>
  <si>
    <t xml:space="preserve">  TORNILLO ACEITE</t>
  </si>
  <si>
    <t xml:space="preserve">  ANILLO JUNTA</t>
  </si>
  <si>
    <t xml:space="preserve">  JUNTA			</t>
  </si>
  <si>
    <t xml:space="preserve">  JUNTA TORICA</t>
  </si>
  <si>
    <t xml:space="preserve">  LIQ. FRENOS (1 lt)</t>
  </si>
  <si>
    <t>Sub total repuestos</t>
  </si>
  <si>
    <t>Materiales Pañol</t>
  </si>
  <si>
    <t>TOTAL neto : ( $ )</t>
  </si>
  <si>
    <t>TOTALES con iva : ( $ )</t>
  </si>
  <si>
    <t>ATECA 1,4 TSI AT8 - Motor DJKA (VSSZZZ5F9P6550950)  KHP27Q - KHP87Q</t>
  </si>
  <si>
    <t xml:space="preserve">  TORNILLO AUTOASEGURANTE</t>
  </si>
  <si>
    <t>Arona 1.6 AT - Motor DWYA  (VSSZZZKJ5PR031692)  KJ71D3 - KJ72D3 - KJ75D3</t>
  </si>
  <si>
    <t>VW 502.00 (5w40)</t>
  </si>
  <si>
    <t>Ibiza 1.6 AT -  Motor DWYA  (VSSZZZKJ2PR020701) KJ12D3 - KJ15D3</t>
  </si>
  <si>
    <t>Ibiza 1.6 MT -  Motor DWYA  (VSSZZZKJ4PR006198)  KJ11D2 - KJ12D2</t>
  </si>
  <si>
    <t>Ibiza 1.0 TSI AT - Motor DXUA (VSSZZZKJ4PR004516)  KJ12KZ  -  KJ15KZ</t>
  </si>
  <si>
    <t>Ibiza 1.0 TSI MT - Motor DXUA (VSSZZZKJ3PR111329)  KJ12KX</t>
  </si>
  <si>
    <t>LEON 1.4 TSI AT8 - Motor DJKA (VSSZZZKL5PR009399)  KL12CR - KL15CR</t>
  </si>
  <si>
    <t>TARRACO 1.4 TSI AT - Motor CZDA (VSSZZZKN7PW004661)  KN24Y3 - KN28Y3</t>
  </si>
  <si>
    <t xml:space="preserve">  ANILLO TAPON</t>
  </si>
  <si>
    <t xml:space="preserve">  FILTRO DSG 0D9</t>
  </si>
  <si>
    <t xml:space="preserve">  JUNTA FILTRO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</si>
</sst>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&quot;$&quot;#,##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8"/>
      <name val="VAGRounded BT"/>
    </font>
    <font>
      <sz val="8"/>
      <name val="VAGRounded BT"/>
    </font>
    <font>
      <b/>
      <i/>
      <sz val="8"/>
      <name val="VAGRounded BT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77">
    <xf numFmtId="0" fontId="0" fillId="0" borderId="0" xfId="0"/>
    <xf numFmtId="0" fontId="0" fillId="3" borderId="0" xfId="0" applyFill="1"/>
    <xf numFmtId="3" fontId="6" fillId="3" borderId="14" xfId="6" applyNumberFormat="1" applyFont="1" applyFill="1" applyBorder="1" applyAlignment="1">
      <alignment vertical="center"/>
    </xf>
    <xf numFmtId="3" fontId="6" fillId="3" borderId="8" xfId="6" applyNumberFormat="1" applyFont="1" applyFill="1" applyBorder="1" applyAlignment="1">
      <alignment vertical="center"/>
    </xf>
    <xf numFmtId="3" fontId="6" fillId="3" borderId="8" xfId="6" applyNumberFormat="1" applyFont="1" applyFill="1" applyBorder="1" applyAlignment="1">
      <alignment horizontal="center" vertical="center"/>
    </xf>
    <xf numFmtId="3" fontId="6" fillId="3" borderId="15" xfId="6" applyNumberFormat="1" applyFont="1" applyFill="1" applyBorder="1" applyAlignment="1">
      <alignment horizontal="center" vertical="center"/>
    </xf>
    <xf numFmtId="0" fontId="6" fillId="3" borderId="9" xfId="6" applyFont="1" applyFill="1" applyBorder="1" applyAlignment="1">
      <alignment vertical="center"/>
    </xf>
    <xf numFmtId="0" fontId="6" fillId="3" borderId="10" xfId="6" applyFont="1" applyFill="1" applyBorder="1" applyAlignment="1">
      <alignment horizontal="left" vertical="center"/>
    </xf>
    <xf numFmtId="0" fontId="6" fillId="3" borderId="10" xfId="6" applyFont="1" applyFill="1" applyBorder="1" applyAlignment="1">
      <alignment horizontal="center" vertical="center"/>
    </xf>
    <xf numFmtId="164" fontId="6" fillId="3" borderId="10" xfId="6" applyNumberFormat="1" applyFont="1" applyFill="1" applyBorder="1" applyAlignment="1">
      <alignment horizontal="center" vertical="center"/>
    </xf>
    <xf numFmtId="0" fontId="6" fillId="3" borderId="10" xfId="6" applyFont="1" applyFill="1" applyBorder="1" applyAlignment="1">
      <alignment vertical="center"/>
    </xf>
    <xf numFmtId="164" fontId="6" fillId="3" borderId="11" xfId="6" applyNumberFormat="1" applyFont="1" applyFill="1" applyBorder="1" applyAlignment="1">
      <alignment horizontal="center" vertical="center"/>
    </xf>
    <xf numFmtId="0" fontId="7" fillId="3" borderId="12" xfId="6" applyFont="1" applyFill="1" applyBorder="1" applyAlignment="1">
      <alignment vertical="center"/>
    </xf>
    <xf numFmtId="164" fontId="7" fillId="3" borderId="13" xfId="6" applyNumberFormat="1" applyFont="1" applyFill="1" applyBorder="1" applyAlignment="1">
      <alignment horizontal="center" vertical="center"/>
    </xf>
    <xf numFmtId="0" fontId="7" fillId="3" borderId="12" xfId="6" applyFont="1" applyFill="1" applyBorder="1" applyAlignment="1">
      <alignment horizontal="left" vertical="center"/>
    </xf>
    <xf numFmtId="0" fontId="8" fillId="3" borderId="12" xfId="6" applyFont="1" applyFill="1" applyBorder="1" applyAlignment="1">
      <alignment vertical="center"/>
    </xf>
    <xf numFmtId="164" fontId="8" fillId="3" borderId="13" xfId="6" applyNumberFormat="1" applyFont="1" applyFill="1" applyBorder="1" applyAlignment="1">
      <alignment vertical="center"/>
    </xf>
    <xf numFmtId="0" fontId="7" fillId="3" borderId="14" xfId="6" applyFont="1" applyFill="1" applyBorder="1" applyAlignment="1">
      <alignment horizontal="left" vertical="center"/>
    </xf>
    <xf numFmtId="0" fontId="7" fillId="3" borderId="8" xfId="6" applyFont="1" applyFill="1" applyBorder="1" applyAlignment="1">
      <alignment horizontal="left" vertical="center"/>
    </xf>
    <xf numFmtId="164" fontId="7" fillId="3" borderId="8" xfId="6" applyNumberFormat="1" applyFont="1" applyFill="1" applyBorder="1" applyAlignment="1">
      <alignment horizontal="center" vertical="center"/>
    </xf>
    <xf numFmtId="0" fontId="7" fillId="3" borderId="8" xfId="6" applyFont="1" applyFill="1" applyBorder="1" applyAlignment="1">
      <alignment vertical="center"/>
    </xf>
    <xf numFmtId="164" fontId="7" fillId="3" borderId="15" xfId="6" applyNumberFormat="1" applyFont="1" applyFill="1" applyBorder="1" applyAlignment="1">
      <alignment horizontal="center" vertical="center"/>
    </xf>
    <xf numFmtId="0" fontId="6" fillId="3" borderId="16" xfId="6" applyFont="1" applyFill="1" applyBorder="1" applyAlignment="1">
      <alignment horizontal="center" vertical="center"/>
    </xf>
    <xf numFmtId="0" fontId="6" fillId="3" borderId="17" xfId="6" applyFont="1" applyFill="1" applyBorder="1" applyAlignment="1">
      <alignment horizontal="center" vertical="center"/>
    </xf>
    <xf numFmtId="164" fontId="6" fillId="3" borderId="17" xfId="6" applyNumberFormat="1" applyFont="1" applyFill="1" applyBorder="1" applyAlignment="1">
      <alignment horizontal="center" vertical="center"/>
    </xf>
    <xf numFmtId="164" fontId="6" fillId="3" borderId="18" xfId="6" applyNumberFormat="1" applyFont="1" applyFill="1" applyBorder="1" applyAlignment="1">
      <alignment horizontal="center" vertical="center"/>
    </xf>
    <xf numFmtId="0" fontId="7" fillId="3" borderId="0" xfId="6" applyFont="1" applyFill="1" applyAlignment="1">
      <alignment vertical="center"/>
    </xf>
    <xf numFmtId="0" fontId="7" fillId="3" borderId="0" xfId="1" applyNumberFormat="1" applyFont="1" applyFill="1" applyBorder="1" applyAlignment="1">
      <alignment horizontal="center" vertical="center"/>
    </xf>
    <xf numFmtId="164" fontId="7" fillId="3" borderId="0" xfId="6" applyNumberFormat="1" applyFont="1" applyFill="1" applyAlignment="1">
      <alignment horizontal="center" vertical="center"/>
    </xf>
    <xf numFmtId="0" fontId="7" fillId="3" borderId="0" xfId="6" applyFont="1" applyFill="1" applyAlignment="1">
      <alignment horizontal="left" vertical="center"/>
    </xf>
    <xf numFmtId="0" fontId="8" fillId="3" borderId="0" xfId="6" applyFont="1" applyFill="1" applyAlignment="1">
      <alignment vertical="center"/>
    </xf>
    <xf numFmtId="0" fontId="7" fillId="3" borderId="0" xfId="6" applyFont="1" applyFill="1" applyAlignment="1">
      <alignment horizontal="center" vertical="center"/>
    </xf>
    <xf numFmtId="164" fontId="8" fillId="3" borderId="0" xfId="6" applyNumberFormat="1" applyFont="1" applyFill="1" applyAlignment="1">
      <alignment vertical="center"/>
    </xf>
    <xf numFmtId="164" fontId="7" fillId="3" borderId="13" xfId="6" applyNumberFormat="1" applyFont="1" applyFill="1" applyBorder="1" applyAlignment="1" applyProtection="1">
      <alignment horizontal="center" vertical="center"/>
      <protection locked="0"/>
    </xf>
    <xf numFmtId="3" fontId="3" fillId="5" borderId="2" xfId="2" applyNumberFormat="1" applyFont="1" applyFill="1" applyBorder="1" applyAlignment="1">
      <alignment horizontal="center"/>
    </xf>
    <xf numFmtId="11" fontId="7" fillId="3" borderId="0" xfId="6" applyNumberFormat="1" applyFont="1" applyFill="1" applyAlignment="1">
      <alignment vertical="center"/>
    </xf>
    <xf numFmtId="164" fontId="9" fillId="4" borderId="3" xfId="0" applyNumberFormat="1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1" fontId="12" fillId="3" borderId="3" xfId="6" applyNumberFormat="1" applyFont="1" applyFill="1" applyBorder="1" applyAlignment="1">
      <alignment horizontal="center"/>
    </xf>
    <xf numFmtId="164" fontId="9" fillId="3" borderId="3" xfId="0" applyNumberFormat="1" applyFont="1" applyFill="1" applyBorder="1" applyAlignment="1">
      <alignment horizontal="center" vertical="center"/>
    </xf>
    <xf numFmtId="0" fontId="2" fillId="0" borderId="2" xfId="2" applyFill="1" applyBorder="1"/>
    <xf numFmtId="0" fontId="9" fillId="3" borderId="0" xfId="0" applyFont="1" applyFill="1"/>
    <xf numFmtId="164" fontId="2" fillId="3" borderId="2" xfId="2" applyNumberFormat="1" applyFill="1" applyBorder="1" applyAlignment="1">
      <alignment horizontal="center"/>
    </xf>
    <xf numFmtId="0" fontId="3" fillId="5" borderId="20" xfId="2" applyFont="1" applyFill="1" applyBorder="1" applyAlignment="1">
      <alignment horizontal="center"/>
    </xf>
    <xf numFmtId="0" fontId="3" fillId="5" borderId="21" xfId="2" applyFont="1" applyFill="1" applyBorder="1" applyAlignment="1">
      <alignment horizontal="center"/>
    </xf>
    <xf numFmtId="0" fontId="3" fillId="5" borderId="22" xfId="2" applyFont="1" applyFill="1" applyBorder="1" applyAlignment="1">
      <alignment horizontal="center"/>
    </xf>
    <xf numFmtId="164" fontId="9" fillId="5" borderId="5" xfId="0" applyNumberFormat="1" applyFont="1" applyFill="1" applyBorder="1" applyAlignment="1">
      <alignment horizontal="center"/>
    </xf>
    <xf numFmtId="164" fontId="9" fillId="5" borderId="19" xfId="0" applyNumberFormat="1" applyFont="1" applyFill="1" applyBorder="1" applyAlignment="1">
      <alignment horizontal="center"/>
    </xf>
    <xf numFmtId="164" fontId="9" fillId="5" borderId="6" xfId="0" applyNumberFormat="1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 applyProtection="1">
      <alignment horizontal="center"/>
      <protection locked="0"/>
    </xf>
    <xf numFmtId="164" fontId="9" fillId="4" borderId="19" xfId="0" applyNumberFormat="1" applyFont="1" applyFill="1" applyBorder="1" applyAlignment="1" applyProtection="1">
      <alignment horizontal="center"/>
      <protection locked="0"/>
    </xf>
    <xf numFmtId="164" fontId="9" fillId="4" borderId="6" xfId="0" applyNumberFormat="1" applyFont="1" applyFill="1" applyBorder="1" applyAlignment="1" applyProtection="1">
      <alignment horizontal="center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3" fontId="9" fillId="0" borderId="7" xfId="0" applyNumberFormat="1" applyFont="1" applyBorder="1" applyAlignment="1">
      <alignment horizontal="left" vertical="center"/>
    </xf>
    <xf numFmtId="3" fontId="9" fillId="0" borderId="4" xfId="0" applyNumberFormat="1" applyFont="1" applyBorder="1" applyAlignment="1">
      <alignment horizontal="left" vertical="center"/>
    </xf>
    <xf numFmtId="164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64" fontId="9" fillId="4" borderId="7" xfId="0" applyNumberFormat="1" applyFont="1" applyFill="1" applyBorder="1" applyAlignment="1" applyProtection="1">
      <alignment horizontal="center" vertical="center"/>
      <protection locked="0"/>
    </xf>
    <xf numFmtId="164" fontId="9" fillId="4" borderId="4" xfId="0" applyNumberFormat="1" applyFont="1" applyFill="1" applyBorder="1" applyAlignment="1" applyProtection="1">
      <alignment horizontal="center" vertical="center"/>
      <protection locked="0"/>
    </xf>
    <xf numFmtId="3" fontId="6" fillId="3" borderId="12" xfId="6" applyNumberFormat="1" applyFont="1" applyFill="1" applyBorder="1" applyAlignment="1">
      <alignment horizontal="center" vertical="center"/>
    </xf>
    <xf numFmtId="3" fontId="6" fillId="3" borderId="0" xfId="6" applyNumberFormat="1" applyFont="1" applyFill="1" applyAlignment="1">
      <alignment horizontal="center" vertical="center"/>
    </xf>
    <xf numFmtId="0" fontId="6" fillId="3" borderId="12" xfId="6" applyFont="1" applyFill="1" applyBorder="1" applyAlignment="1">
      <alignment horizontal="center" vertical="center" wrapText="1"/>
    </xf>
    <xf numFmtId="0" fontId="6" fillId="3" borderId="0" xfId="6" applyFont="1" applyFill="1" applyAlignment="1">
      <alignment horizontal="center" vertical="center" wrapText="1"/>
    </xf>
    <xf numFmtId="0" fontId="6" fillId="3" borderId="13" xfId="6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6" fillId="3" borderId="12" xfId="6" applyFont="1" applyFill="1" applyBorder="1" applyAlignment="1">
      <alignment horizontal="center" vertical="center"/>
    </xf>
    <xf numFmtId="0" fontId="6" fillId="3" borderId="0" xfId="6" applyFont="1" applyFill="1" applyAlignment="1">
      <alignment horizontal="center" vertical="center"/>
    </xf>
    <xf numFmtId="0" fontId="6" fillId="3" borderId="13" xfId="6" applyFont="1" applyFill="1" applyBorder="1" applyAlignment="1">
      <alignment horizontal="center" vertical="center"/>
    </xf>
  </cellXfs>
  <cellStyles count="7">
    <cellStyle name="Millares [0]" xfId="1" builtinId="6"/>
    <cellStyle name="Normal" xfId="0" builtinId="0"/>
    <cellStyle name="Normal 2" xfId="5" xr:uid="{5163C841-B890-4785-95AB-B61D82BEDE7B}"/>
    <cellStyle name="Normal 3 2" xfId="6" xr:uid="{A84FDCAB-A46B-4F61-89A2-9E615F56C6B3}"/>
    <cellStyle name="Normal 5" xfId="4" xr:uid="{50254B6D-4D82-4990-B93F-C0D32F961E5A}"/>
    <cellStyle name="Normal 6" xfId="3" xr:uid="{95BB04D6-A7C2-4FAA-9E35-2112CEC74367}"/>
    <cellStyle name="Salida" xfId="2" builtinId="2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96EF-9B9A-4D28-9D5A-A212F1734346}">
  <dimension ref="B1:H14"/>
  <sheetViews>
    <sheetView workbookViewId="0">
      <selection activeCell="F18" sqref="F18"/>
    </sheetView>
  </sheetViews>
  <sheetFormatPr baseColWidth="10" defaultColWidth="11.42578125" defaultRowHeight="15"/>
  <cols>
    <col min="1" max="1" width="4.7109375" style="1" customWidth="1"/>
    <col min="2" max="2" width="30.7109375" style="1" customWidth="1"/>
    <col min="3" max="8" width="15.7109375" style="1" customWidth="1"/>
    <col min="9" max="16384" width="11.42578125" style="1"/>
  </cols>
  <sheetData>
    <row r="1" spans="2:8" ht="16.5" thickTop="1" thickBot="1">
      <c r="B1" s="47" t="s">
        <v>0</v>
      </c>
      <c r="C1" s="48"/>
      <c r="D1" s="48"/>
      <c r="E1" s="48"/>
      <c r="F1" s="48"/>
      <c r="G1" s="48"/>
      <c r="H1" s="49"/>
    </row>
    <row r="2" spans="2:8" ht="16.5" thickTop="1" thickBot="1"/>
    <row r="3" spans="2:8" ht="16.5" thickTop="1" thickBot="1">
      <c r="B3" s="50" t="s">
        <v>1</v>
      </c>
      <c r="C3" s="44" t="s">
        <v>2</v>
      </c>
      <c r="D3" s="45"/>
      <c r="E3" s="45"/>
      <c r="F3" s="45"/>
      <c r="G3" s="45"/>
      <c r="H3" s="46"/>
    </row>
    <row r="4" spans="2:8" ht="16.5" thickTop="1" thickBot="1">
      <c r="B4" s="50"/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</row>
    <row r="5" spans="2:8" ht="16.5" thickTop="1" thickBot="1">
      <c r="B5" s="41" t="s">
        <v>9</v>
      </c>
      <c r="C5" s="43">
        <f>'Arona 1.0 TSI'!E19</f>
        <v>352870.7</v>
      </c>
      <c r="D5" s="43">
        <f>'Arona 1.0 TSI'!M19</f>
        <v>691175.79999999993</v>
      </c>
      <c r="E5" s="43">
        <f>'Arona 1.0 TSI'!I19</f>
        <v>345760.45</v>
      </c>
      <c r="F5" s="43">
        <f>'Arona 1.0 TSI'!Q19</f>
        <v>763565.88</v>
      </c>
      <c r="G5" s="43">
        <f>'Arona 1.0 TSI'!I19</f>
        <v>345760.45</v>
      </c>
      <c r="H5" s="43">
        <f>'Arona 1.0 TSI'!U19</f>
        <v>691175.79999999993</v>
      </c>
    </row>
    <row r="6" spans="2:8" ht="16.5" thickTop="1" thickBot="1">
      <c r="B6" s="41" t="s">
        <v>10</v>
      </c>
      <c r="C6" s="43">
        <f>'Ateca 1.4 TSI AT8'!E19</f>
        <v>384606.81</v>
      </c>
      <c r="D6" s="43">
        <f>'Ateca 1.4 TSI AT8'!M19</f>
        <v>736858.71</v>
      </c>
      <c r="E6" s="43">
        <f>'Ateca 1.4 TSI AT8'!I19</f>
        <v>377496.56</v>
      </c>
      <c r="F6" s="43">
        <f>'Ateca 1.4 TSI AT8'!Q19</f>
        <v>786115.19</v>
      </c>
      <c r="G6" s="43">
        <f>'Ateca 1.4 TSI AT8'!I19</f>
        <v>377496.56</v>
      </c>
      <c r="H6" s="43">
        <f>'Ateca 1.4 TSI AT8'!U19</f>
        <v>746819.01</v>
      </c>
    </row>
    <row r="7" spans="2:8" ht="16.5" thickTop="1" thickBot="1">
      <c r="B7" s="41" t="s">
        <v>11</v>
      </c>
      <c r="C7" s="43">
        <f>'Arona 1.6 AT'!E19</f>
        <v>346754.1</v>
      </c>
      <c r="D7" s="43">
        <f>'Arona 1.6 AT'!M19</f>
        <v>596486.30999999994</v>
      </c>
      <c r="E7" s="43">
        <f>'Arona 1.6 AT'!I19</f>
        <v>339643.85</v>
      </c>
      <c r="F7" s="43">
        <f>'Arona 1.6 AT'!Q19</f>
        <v>657845.09</v>
      </c>
      <c r="G7" s="43">
        <f>'Arona 1.6 AT'!I19</f>
        <v>339643.85</v>
      </c>
      <c r="H7" s="43">
        <f>'Arona 1.6 AT'!U19</f>
        <v>596486.30999999994</v>
      </c>
    </row>
    <row r="8" spans="2:8" ht="16.5" thickTop="1" thickBot="1">
      <c r="B8" s="41" t="s">
        <v>12</v>
      </c>
      <c r="C8" s="43">
        <f>'Ibiza 1.6 AT'!E19</f>
        <v>346754.1</v>
      </c>
      <c r="D8" s="43">
        <f>'Ibiza 1.6 AT'!M19</f>
        <v>596486.30999999994</v>
      </c>
      <c r="E8" s="43">
        <f>'Ibiza 1.6 AT'!I19</f>
        <v>339643.85</v>
      </c>
      <c r="F8" s="43">
        <f>'Ibiza 1.6 AT'!Q19</f>
        <v>657845.09</v>
      </c>
      <c r="G8" s="43">
        <f>'Ibiza 1.6 AT'!I19</f>
        <v>339643.85</v>
      </c>
      <c r="H8" s="43">
        <f>'Ibiza 1.6 AT'!U19</f>
        <v>596486.30999999994</v>
      </c>
    </row>
    <row r="9" spans="2:8" ht="16.5" thickTop="1" thickBot="1">
      <c r="B9" s="41" t="s">
        <v>13</v>
      </c>
      <c r="C9" s="43">
        <f>'Ibiza 1.6 MT'!E19</f>
        <v>346754.1</v>
      </c>
      <c r="D9" s="43">
        <f>'Ibiza 1.6 MT'!M19</f>
        <v>624382.82549999992</v>
      </c>
      <c r="E9" s="43">
        <f>'Ibiza 1.6 MT'!I19</f>
        <v>339643.85</v>
      </c>
      <c r="F9" s="43">
        <f>'Ibiza 1.6 MT'!Q19</f>
        <v>685741.60549999995</v>
      </c>
      <c r="G9" s="43">
        <f>'Ibiza 1.6 MT'!I19</f>
        <v>339643.85</v>
      </c>
      <c r="H9" s="43">
        <f>'Ibiza 1.6 MT'!U19</f>
        <v>624382.82549999992</v>
      </c>
    </row>
    <row r="10" spans="2:8" ht="16.5" thickTop="1" thickBot="1">
      <c r="B10" s="41" t="s">
        <v>14</v>
      </c>
      <c r="C10" s="43">
        <f>'Ibiza 1.0 TSI AT'!E19</f>
        <v>352870.7</v>
      </c>
      <c r="D10" s="43">
        <f>'Ibiza 1.0 TSI AT'!M19</f>
        <v>691175.79999999993</v>
      </c>
      <c r="E10" s="43">
        <f>'Ibiza 1.0 TSI AT'!I19</f>
        <v>345760.45</v>
      </c>
      <c r="F10" s="43">
        <f>'Ibiza 1.0 TSI AT'!Q19</f>
        <v>763565.88</v>
      </c>
      <c r="G10" s="43">
        <f>'Ibiza 1.0 TSI AT'!I19</f>
        <v>345760.45</v>
      </c>
      <c r="H10" s="43">
        <f>'Ibiza 1.0 TSI AT'!U19</f>
        <v>691175.79999999993</v>
      </c>
    </row>
    <row r="11" spans="2:8" ht="16.5" thickTop="1" thickBot="1">
      <c r="B11" s="41" t="s">
        <v>15</v>
      </c>
      <c r="C11" s="43">
        <f>'Ibiza 1.0 TSI MT'!E19</f>
        <v>352870.7</v>
      </c>
      <c r="D11" s="43">
        <f>'Ibiza 1.0 TSI MT'!M19</f>
        <v>719072.31549999991</v>
      </c>
      <c r="E11" s="43">
        <f>'Ibiza 1.0 TSI MT'!I19</f>
        <v>345760.45</v>
      </c>
      <c r="F11" s="43">
        <f>'Ibiza 1.0 TSI MT'!Q19</f>
        <v>791462.39549999987</v>
      </c>
      <c r="G11" s="43">
        <f>'Ibiza 1.0 TSI MT'!I19</f>
        <v>345760.45</v>
      </c>
      <c r="H11" s="43">
        <f>'Ibiza 1.0 TSI MT'!U19</f>
        <v>719072.31549999991</v>
      </c>
    </row>
    <row r="12" spans="2:8" ht="16.5" thickTop="1" thickBot="1">
      <c r="B12" s="41" t="s">
        <v>16</v>
      </c>
      <c r="C12" s="43">
        <f>'León 1.4 TSI AT8'!E19</f>
        <v>373575.51</v>
      </c>
      <c r="D12" s="43">
        <f>'León 1.4 TSI AT8'!M19</f>
        <v>702693.80999999994</v>
      </c>
      <c r="E12" s="43">
        <f>'León 1.4 TSI AT8'!I19</f>
        <v>366465.26</v>
      </c>
      <c r="F12" s="43">
        <f>'León 1.4 TSI AT8'!Q19</f>
        <v>741989.99</v>
      </c>
      <c r="G12" s="43">
        <f>'León 1.4 TSI AT8'!I19</f>
        <v>366465.26</v>
      </c>
      <c r="H12" s="43">
        <f>'León 1.4 TSI AT8'!U19</f>
        <v>702693.80999999994</v>
      </c>
    </row>
    <row r="13" spans="2:8" ht="16.5" thickTop="1" thickBot="1">
      <c r="B13" s="41" t="s">
        <v>17</v>
      </c>
      <c r="C13" s="43">
        <f>' Tarraco 1.4 TSI AT '!E22</f>
        <v>384606.81</v>
      </c>
      <c r="D13" s="43">
        <f>' Tarraco 1.4 TSI AT '!M22</f>
        <v>713725.11</v>
      </c>
      <c r="E13" s="43">
        <f>' Tarraco 1.4 TSI AT '!I22</f>
        <v>377496.56</v>
      </c>
      <c r="F13" s="43">
        <f>' Tarraco 1.4 TSI AT '!Q22</f>
        <v>1168219.43</v>
      </c>
      <c r="G13" s="43">
        <f>' Tarraco 1.4 TSI AT '!I22</f>
        <v>377496.56</v>
      </c>
      <c r="H13" s="43">
        <f>' Tarraco 1.4 TSI AT '!U22</f>
        <v>713725.11</v>
      </c>
    </row>
    <row r="14" spans="2:8" ht="15.75" thickTop="1"/>
  </sheetData>
  <sheetProtection selectLockedCells="1"/>
  <mergeCells count="3">
    <mergeCell ref="C3:H3"/>
    <mergeCell ref="B1:H1"/>
    <mergeCell ref="B3:B4"/>
  </mergeCells>
  <pageMargins left="0.7" right="0.7" top="0.75" bottom="0.75" header="0.3" footer="0.3"/>
  <pageSetup orientation="portrait" r:id="rId1"/>
  <ignoredErrors>
    <ignoredError sqref="F5:F1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89C3-D95A-48D9-B3F8-1564C0C78F11}">
  <dimension ref="B1:U19"/>
  <sheetViews>
    <sheetView topLeftCell="I1" workbookViewId="0">
      <selection activeCell="K6" sqref="K6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71" t="s">
        <v>103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</row>
    <row r="2" spans="2:21">
      <c r="B2" s="66" t="s">
        <v>73</v>
      </c>
      <c r="C2" s="67"/>
      <c r="D2" s="67"/>
      <c r="E2" s="67"/>
      <c r="F2" s="66" t="s">
        <v>73</v>
      </c>
      <c r="G2" s="67"/>
      <c r="H2" s="67"/>
      <c r="I2" s="67"/>
      <c r="J2" s="74" t="s">
        <v>73</v>
      </c>
      <c r="K2" s="75"/>
      <c r="L2" s="75"/>
      <c r="M2" s="75"/>
      <c r="N2" s="74" t="s">
        <v>73</v>
      </c>
      <c r="O2" s="75"/>
      <c r="P2" s="75"/>
      <c r="Q2" s="75"/>
      <c r="R2" s="74" t="s">
        <v>73</v>
      </c>
      <c r="S2" s="75"/>
      <c r="T2" s="75"/>
      <c r="U2" s="76"/>
    </row>
    <row r="3" spans="2:21">
      <c r="B3" s="66" t="s">
        <v>74</v>
      </c>
      <c r="C3" s="67"/>
      <c r="D3" s="67"/>
      <c r="E3" s="67"/>
      <c r="F3" s="66" t="s">
        <v>75</v>
      </c>
      <c r="G3" s="67"/>
      <c r="H3" s="67"/>
      <c r="I3" s="67"/>
      <c r="J3" s="68" t="s">
        <v>76</v>
      </c>
      <c r="K3" s="69"/>
      <c r="L3" s="69"/>
      <c r="M3" s="69"/>
      <c r="N3" s="68" t="s">
        <v>77</v>
      </c>
      <c r="O3" s="69"/>
      <c r="P3" s="69"/>
      <c r="Q3" s="69"/>
      <c r="R3" s="68" t="s">
        <v>78</v>
      </c>
      <c r="S3" s="69"/>
      <c r="T3" s="69"/>
      <c r="U3" s="70"/>
    </row>
    <row r="4" spans="2:21" ht="15.75" thickBot="1">
      <c r="B4" s="2" t="s">
        <v>19</v>
      </c>
      <c r="C4" s="3" t="s">
        <v>79</v>
      </c>
      <c r="D4" s="4" t="s">
        <v>80</v>
      </c>
      <c r="E4" s="4" t="s">
        <v>81</v>
      </c>
      <c r="F4" s="2" t="s">
        <v>19</v>
      </c>
      <c r="G4" s="3" t="s">
        <v>79</v>
      </c>
      <c r="H4" s="4" t="s">
        <v>80</v>
      </c>
      <c r="I4" s="4" t="s">
        <v>81</v>
      </c>
      <c r="J4" s="2" t="s">
        <v>19</v>
      </c>
      <c r="K4" s="3" t="s">
        <v>79</v>
      </c>
      <c r="L4" s="4" t="s">
        <v>80</v>
      </c>
      <c r="M4" s="4" t="s">
        <v>81</v>
      </c>
      <c r="N4" s="2" t="s">
        <v>19</v>
      </c>
      <c r="O4" s="3" t="s">
        <v>79</v>
      </c>
      <c r="P4" s="4" t="s">
        <v>80</v>
      </c>
      <c r="Q4" s="4" t="s">
        <v>81</v>
      </c>
      <c r="R4" s="2" t="s">
        <v>19</v>
      </c>
      <c r="S4" s="3" t="s">
        <v>79</v>
      </c>
      <c r="T4" s="4" t="s">
        <v>80</v>
      </c>
      <c r="U4" s="5" t="s">
        <v>81</v>
      </c>
    </row>
    <row r="5" spans="2:21">
      <c r="B5" s="6" t="s">
        <v>82</v>
      </c>
      <c r="C5" s="7"/>
      <c r="D5" s="8">
        <v>1.4</v>
      </c>
      <c r="E5" s="9">
        <f>D5*'Matriz de Carga'!G4</f>
        <v>129779.99999999999</v>
      </c>
      <c r="F5" s="6" t="s">
        <v>82</v>
      </c>
      <c r="G5" s="7"/>
      <c r="H5" s="8">
        <v>1.4</v>
      </c>
      <c r="I5" s="9">
        <f>H5*'Matriz de Carga'!G4</f>
        <v>129779.99999999999</v>
      </c>
      <c r="J5" s="6" t="s">
        <v>82</v>
      </c>
      <c r="K5" s="10"/>
      <c r="L5" s="8">
        <v>2.2999999999999998</v>
      </c>
      <c r="M5" s="9">
        <f>L5*'Matriz de Carga'!G4</f>
        <v>213209.99999999997</v>
      </c>
      <c r="N5" s="6" t="s">
        <v>82</v>
      </c>
      <c r="O5" s="10"/>
      <c r="P5" s="8">
        <v>2.4</v>
      </c>
      <c r="Q5" s="9">
        <f>P5*'Matriz de Carga'!G4</f>
        <v>222480</v>
      </c>
      <c r="R5" s="6" t="s">
        <v>82</v>
      </c>
      <c r="S5" s="10"/>
      <c r="T5" s="8">
        <v>2.2999999999999998</v>
      </c>
      <c r="U5" s="11">
        <f>T5*'Matriz de Carga'!G4</f>
        <v>213209.99999999997</v>
      </c>
    </row>
    <row r="6" spans="2:21">
      <c r="B6" s="12" t="s">
        <v>83</v>
      </c>
      <c r="C6" s="26" t="s">
        <v>84</v>
      </c>
      <c r="D6" s="27">
        <v>4</v>
      </c>
      <c r="E6" s="28">
        <f>D6*'Matriz de Carga'!G10</f>
        <v>68740</v>
      </c>
      <c r="F6" s="12" t="s">
        <v>83</v>
      </c>
      <c r="G6" s="26" t="s">
        <v>84</v>
      </c>
      <c r="H6" s="27">
        <v>4</v>
      </c>
      <c r="I6" s="28">
        <f>H6*'Matriz de Carga'!G10</f>
        <v>68740</v>
      </c>
      <c r="J6" s="12" t="s">
        <v>83</v>
      </c>
      <c r="K6" s="26" t="s">
        <v>84</v>
      </c>
      <c r="L6" s="27">
        <v>4</v>
      </c>
      <c r="M6" s="28">
        <f>E6</f>
        <v>68740</v>
      </c>
      <c r="N6" s="12" t="s">
        <v>83</v>
      </c>
      <c r="O6" s="26" t="s">
        <v>84</v>
      </c>
      <c r="P6" s="27">
        <v>4</v>
      </c>
      <c r="Q6" s="28">
        <f>E6</f>
        <v>68740</v>
      </c>
      <c r="R6" s="12" t="s">
        <v>83</v>
      </c>
      <c r="S6" s="26" t="s">
        <v>84</v>
      </c>
      <c r="T6" s="27">
        <v>4</v>
      </c>
      <c r="U6" s="13">
        <f>E6</f>
        <v>68740</v>
      </c>
    </row>
    <row r="7" spans="2:21">
      <c r="B7" s="12" t="s">
        <v>25</v>
      </c>
      <c r="C7" s="35" t="s">
        <v>26</v>
      </c>
      <c r="D7" s="27">
        <v>1</v>
      </c>
      <c r="E7" s="33">
        <f>(VLOOKUP(C7,'Matriz de Carga'!$B$3:$C$38,2,0))*D7</f>
        <v>17084</v>
      </c>
      <c r="F7" s="12" t="s">
        <v>25</v>
      </c>
      <c r="G7" s="35" t="s">
        <v>26</v>
      </c>
      <c r="H7" s="27">
        <v>1</v>
      </c>
      <c r="I7" s="33">
        <f>(VLOOKUP(G7,'Matriz de Carga'!$B$3:$C$38,2,0))*H7</f>
        <v>17084</v>
      </c>
      <c r="J7" s="12" t="s">
        <v>25</v>
      </c>
      <c r="K7" s="35" t="s">
        <v>26</v>
      </c>
      <c r="L7" s="27">
        <v>1</v>
      </c>
      <c r="M7" s="33">
        <f>(VLOOKUP(K7,'Matriz de Carga'!$B$3:$C$38,2,0))*L7</f>
        <v>17084</v>
      </c>
      <c r="N7" s="12" t="s">
        <v>25</v>
      </c>
      <c r="O7" s="35" t="s">
        <v>26</v>
      </c>
      <c r="P7" s="27">
        <v>1</v>
      </c>
      <c r="Q7" s="33">
        <f>(VLOOKUP(O7,'Matriz de Carga'!$B$3:$C$38,2,0))*P7</f>
        <v>17084</v>
      </c>
      <c r="R7" s="12" t="s">
        <v>25</v>
      </c>
      <c r="S7" s="35" t="s">
        <v>26</v>
      </c>
      <c r="T7" s="27">
        <v>1</v>
      </c>
      <c r="U7" s="33">
        <f>(VLOOKUP(S7,'Matriz de Carga'!$B$3:$C$38,2,0))*T7</f>
        <v>17084</v>
      </c>
    </row>
    <row r="8" spans="2:21">
      <c r="B8" s="12" t="s">
        <v>36</v>
      </c>
      <c r="C8" s="26" t="s">
        <v>39</v>
      </c>
      <c r="D8" s="27">
        <v>1</v>
      </c>
      <c r="E8" s="33">
        <f>(VLOOKUP(C8,'Matriz de Carga'!$B$3:$C$38,2,0))*D8</f>
        <v>49520</v>
      </c>
      <c r="F8" s="12" t="s">
        <v>36</v>
      </c>
      <c r="G8" s="26" t="s">
        <v>39</v>
      </c>
      <c r="H8" s="27">
        <v>1</v>
      </c>
      <c r="I8" s="33">
        <f>(VLOOKUP(G8,'Matriz de Carga'!$B$3:$C$38,2,0))*H8</f>
        <v>49520</v>
      </c>
      <c r="J8" s="12" t="s">
        <v>85</v>
      </c>
      <c r="K8" s="35" t="s">
        <v>30</v>
      </c>
      <c r="L8" s="27">
        <v>1</v>
      </c>
      <c r="M8" s="33">
        <f>(VLOOKUP(K8,'Matriz de Carga'!$B$3:$C$38,2,0))*L8</f>
        <v>32372</v>
      </c>
      <c r="N8" s="12" t="s">
        <v>85</v>
      </c>
      <c r="O8" s="26" t="s">
        <v>30</v>
      </c>
      <c r="P8" s="27">
        <v>1</v>
      </c>
      <c r="Q8" s="33">
        <f>(VLOOKUP(O8,'Matriz de Carga'!$B$3:$C$38,2,0))*P8</f>
        <v>32372</v>
      </c>
      <c r="R8" s="12" t="s">
        <v>85</v>
      </c>
      <c r="S8" s="26" t="s">
        <v>30</v>
      </c>
      <c r="T8" s="27">
        <v>1</v>
      </c>
      <c r="U8" s="33">
        <f>(VLOOKUP(S8,'Matriz de Carga'!$B$3:$C$38,2,0))*T8</f>
        <v>32372</v>
      </c>
    </row>
    <row r="9" spans="2:21">
      <c r="B9" s="12" t="s">
        <v>86</v>
      </c>
      <c r="C9" s="26" t="s">
        <v>57</v>
      </c>
      <c r="D9" s="27">
        <v>1</v>
      </c>
      <c r="E9" s="33">
        <f>(VLOOKUP(C9,'Matriz de Carga'!$B$3:$C$38,2,0))*D9</f>
        <v>5975</v>
      </c>
      <c r="F9" s="12" t="s">
        <v>87</v>
      </c>
      <c r="G9" s="26" t="s">
        <v>59</v>
      </c>
      <c r="H9" s="27">
        <v>1</v>
      </c>
      <c r="I9" s="33">
        <f>(VLOOKUP(G9,'Matriz de Carga'!$B$3:$C$38,2,0))*H9</f>
        <v>4460</v>
      </c>
      <c r="J9" s="12" t="s">
        <v>36</v>
      </c>
      <c r="K9" s="26" t="s">
        <v>39</v>
      </c>
      <c r="L9" s="27">
        <v>1</v>
      </c>
      <c r="M9" s="33">
        <f>(VLOOKUP(K9,'Matriz de Carga'!$B$3:$C$38,2,0))*L9</f>
        <v>49520</v>
      </c>
      <c r="N9" s="12" t="s">
        <v>36</v>
      </c>
      <c r="O9" s="26" t="s">
        <v>39</v>
      </c>
      <c r="P9" s="27">
        <v>1</v>
      </c>
      <c r="Q9" s="33">
        <f>(VLOOKUP(O9,'Matriz de Carga'!$B$3:$C$38,2,0))*P9</f>
        <v>49520</v>
      </c>
      <c r="R9" s="12" t="s">
        <v>36</v>
      </c>
      <c r="S9" s="26" t="s">
        <v>39</v>
      </c>
      <c r="T9" s="27">
        <v>1</v>
      </c>
      <c r="U9" s="33">
        <f>(VLOOKUP(S9,'Matriz de Carga'!$B$3:$C$38,2,0))*T9</f>
        <v>49520</v>
      </c>
    </row>
    <row r="10" spans="2:21">
      <c r="B10" s="12" t="s">
        <v>87</v>
      </c>
      <c r="C10" s="26" t="s">
        <v>59</v>
      </c>
      <c r="D10" s="27">
        <v>1</v>
      </c>
      <c r="E10" s="33">
        <f>(VLOOKUP(C10,'Matriz de Carga'!$B$3:$C$38,2,0))*D10</f>
        <v>4460</v>
      </c>
      <c r="F10" s="12" t="s">
        <v>96</v>
      </c>
      <c r="G10" s="26" t="s">
        <v>61</v>
      </c>
      <c r="H10" s="27">
        <v>3</v>
      </c>
      <c r="I10" s="33">
        <f>(VLOOKUP(G10,'Matriz de Carga'!$B$3:$C$38,2,0))*H10</f>
        <v>8370</v>
      </c>
      <c r="J10" s="12" t="s">
        <v>45</v>
      </c>
      <c r="K10" s="35" t="s">
        <v>46</v>
      </c>
      <c r="L10" s="27">
        <v>4</v>
      </c>
      <c r="M10" s="33">
        <f>(VLOOKUP(K10,'Matriz de Carga'!$B$3:$C$38,2,0))*L10</f>
        <v>134060</v>
      </c>
      <c r="N10" s="12" t="s">
        <v>45</v>
      </c>
      <c r="O10" s="35" t="s">
        <v>46</v>
      </c>
      <c r="P10" s="27">
        <v>4</v>
      </c>
      <c r="Q10" s="33">
        <f>(VLOOKUP(O10,'Matriz de Carga'!$B$3:$C$38,2,0))*P10</f>
        <v>134060</v>
      </c>
      <c r="R10" s="12" t="s">
        <v>45</v>
      </c>
      <c r="S10" s="26" t="s">
        <v>46</v>
      </c>
      <c r="T10" s="27">
        <v>4</v>
      </c>
      <c r="U10" s="33">
        <f>(VLOOKUP(S10,'Matriz de Carga'!$B$3:$C$38,2,0))*T10</f>
        <v>134060</v>
      </c>
    </row>
    <row r="11" spans="2:21">
      <c r="B11" s="12" t="s">
        <v>96</v>
      </c>
      <c r="C11" s="26" t="s">
        <v>61</v>
      </c>
      <c r="D11" s="27">
        <v>3</v>
      </c>
      <c r="E11" s="33">
        <f>(VLOOKUP(C11,'Matriz de Carga'!$B$3:$C$38,2,0))*D11</f>
        <v>8370</v>
      </c>
      <c r="F11" s="12"/>
      <c r="G11" s="26"/>
      <c r="H11" s="27"/>
      <c r="I11" s="33"/>
      <c r="J11" s="12" t="s">
        <v>87</v>
      </c>
      <c r="K11" s="26" t="s">
        <v>59</v>
      </c>
      <c r="L11" s="27">
        <v>1</v>
      </c>
      <c r="M11" s="33">
        <f>(VLOOKUP(K11,'Matriz de Carga'!$B$3:$C$38,2,0))*L11</f>
        <v>4460</v>
      </c>
      <c r="N11" s="12" t="s">
        <v>40</v>
      </c>
      <c r="O11" s="35" t="s">
        <v>41</v>
      </c>
      <c r="P11" s="27">
        <v>1</v>
      </c>
      <c r="Q11" s="33">
        <f>(VLOOKUP(O11,'Matriz de Carga'!$B$3:$C$43,2,0))*P11</f>
        <v>23752</v>
      </c>
      <c r="R11" s="12" t="s">
        <v>87</v>
      </c>
      <c r="S11" s="26" t="s">
        <v>59</v>
      </c>
      <c r="T11" s="27">
        <v>1</v>
      </c>
      <c r="U11" s="33">
        <f>(VLOOKUP(S11,'Matriz de Carga'!$B$3:$C$38,2,0))*T11</f>
        <v>4460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96</v>
      </c>
      <c r="K12" s="26" t="s">
        <v>61</v>
      </c>
      <c r="L12" s="27">
        <v>3</v>
      </c>
      <c r="M12" s="33">
        <f>(VLOOKUP(K12,'Matriz de Carga'!$B$3:$C$38,2,0))*L12</f>
        <v>8370</v>
      </c>
      <c r="N12" s="12" t="s">
        <v>87</v>
      </c>
      <c r="O12" s="26" t="s">
        <v>59</v>
      </c>
      <c r="P12" s="27">
        <v>1</v>
      </c>
      <c r="Q12" s="33">
        <f>(VLOOKUP(O12,'Matriz de Carga'!$B$3:$C$38,2,0))*P12</f>
        <v>4460</v>
      </c>
      <c r="R12" s="12" t="s">
        <v>96</v>
      </c>
      <c r="S12" s="26" t="s">
        <v>61</v>
      </c>
      <c r="T12" s="27">
        <v>3</v>
      </c>
      <c r="U12" s="33">
        <f>(VLOOKUP(S12,'Matriz de Carga'!$B$3:$C$38,2,0))*T12</f>
        <v>8370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90</v>
      </c>
      <c r="K13" s="26" t="s">
        <v>63</v>
      </c>
      <c r="L13" s="27">
        <v>1</v>
      </c>
      <c r="M13" s="33">
        <f>(VLOOKUP(K13,'Matriz de Carga'!$B$3:$C$38,2,0))*L13</f>
        <v>32683</v>
      </c>
      <c r="N13" s="12" t="s">
        <v>96</v>
      </c>
      <c r="O13" s="26" t="s">
        <v>61</v>
      </c>
      <c r="P13" s="27">
        <v>3</v>
      </c>
      <c r="Q13" s="33">
        <f>(VLOOKUP(O13,'Matriz de Carga'!$B$3:$C$38,2,0))*P13</f>
        <v>8370</v>
      </c>
      <c r="R13" s="12" t="s">
        <v>90</v>
      </c>
      <c r="S13" s="26" t="s">
        <v>63</v>
      </c>
      <c r="T13" s="27">
        <v>1</v>
      </c>
      <c r="U13" s="33">
        <f>(VLOOKUP(S13,'Matriz de Carga'!$B$3:$C$38,2,0))*T13</f>
        <v>32683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7"/>
      <c r="M14" s="33"/>
      <c r="N14" s="12" t="s">
        <v>90</v>
      </c>
      <c r="O14" s="26" t="s">
        <v>63</v>
      </c>
      <c r="P14" s="27">
        <v>1</v>
      </c>
      <c r="Q14" s="33">
        <f>(VLOOKUP(O14,'Matriz de Carga'!$B$3:$C$38,2,0))*P14</f>
        <v>32683</v>
      </c>
      <c r="R14" s="12"/>
      <c r="S14" s="26"/>
      <c r="T14" s="27"/>
      <c r="U14" s="33"/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/>
      <c r="O15" s="26"/>
      <c r="P15" s="27"/>
      <c r="Q15" s="33"/>
      <c r="R15" s="12"/>
      <c r="S15" s="26"/>
      <c r="T15" s="26"/>
      <c r="U15" s="13"/>
    </row>
    <row r="16" spans="2:21">
      <c r="B16" s="15" t="s">
        <v>91</v>
      </c>
      <c r="C16" s="30"/>
      <c r="D16" s="30"/>
      <c r="E16" s="32">
        <f>SUM(E6:E15)</f>
        <v>154149</v>
      </c>
      <c r="F16" s="15" t="s">
        <v>91</v>
      </c>
      <c r="G16" s="30"/>
      <c r="H16" s="30"/>
      <c r="I16" s="32">
        <f>SUM(I6:I15)</f>
        <v>148174</v>
      </c>
      <c r="J16" s="15" t="s">
        <v>91</v>
      </c>
      <c r="K16" s="30"/>
      <c r="L16" s="30"/>
      <c r="M16" s="32">
        <f>SUM(M6:M15)</f>
        <v>347289</v>
      </c>
      <c r="N16" s="15" t="s">
        <v>91</v>
      </c>
      <c r="O16" s="30"/>
      <c r="P16" s="30"/>
      <c r="Q16" s="32">
        <f>SUM(Q6:Q15)</f>
        <v>371041</v>
      </c>
      <c r="R16" s="15" t="s">
        <v>91</v>
      </c>
      <c r="S16" s="30"/>
      <c r="T16" s="30"/>
      <c r="U16" s="16">
        <f>SUM(U6:U15)</f>
        <v>347289</v>
      </c>
    </row>
    <row r="17" spans="2:21" ht="15.75" thickBot="1">
      <c r="B17" s="17" t="s">
        <v>92</v>
      </c>
      <c r="C17" s="18"/>
      <c r="D17" s="18"/>
      <c r="E17" s="19">
        <f>'Matriz de Carga'!G12</f>
        <v>30000</v>
      </c>
      <c r="F17" s="17" t="s">
        <v>92</v>
      </c>
      <c r="G17" s="18"/>
      <c r="H17" s="18"/>
      <c r="I17" s="19">
        <f>'Matriz de Carga'!G12</f>
        <v>30000</v>
      </c>
      <c r="J17" s="17" t="s">
        <v>92</v>
      </c>
      <c r="K17" s="20"/>
      <c r="L17" s="20"/>
      <c r="M17" s="19">
        <f>'Matriz de Carga'!G12</f>
        <v>30000</v>
      </c>
      <c r="N17" s="17" t="s">
        <v>92</v>
      </c>
      <c r="O17" s="20"/>
      <c r="P17" s="20"/>
      <c r="Q17" s="19">
        <f>'Matriz de Carga'!G12</f>
        <v>30000</v>
      </c>
      <c r="R17" s="17" t="s">
        <v>92</v>
      </c>
      <c r="S17" s="20"/>
      <c r="T17" s="20"/>
      <c r="U17" s="21">
        <f>'Matriz de Carga'!G12</f>
        <v>30000</v>
      </c>
    </row>
    <row r="18" spans="2:21" ht="15.75" thickBot="1">
      <c r="B18" s="22" t="s">
        <v>93</v>
      </c>
      <c r="C18" s="23"/>
      <c r="D18" s="23"/>
      <c r="E18" s="24">
        <f>E16+E5+E17</f>
        <v>313929</v>
      </c>
      <c r="F18" s="22" t="s">
        <v>93</v>
      </c>
      <c r="G18" s="23"/>
      <c r="H18" s="23"/>
      <c r="I18" s="24">
        <f>I16+I5+I17</f>
        <v>307954</v>
      </c>
      <c r="J18" s="22" t="s">
        <v>93</v>
      </c>
      <c r="K18" s="23"/>
      <c r="L18" s="23"/>
      <c r="M18" s="24">
        <f>M16+M5+M17</f>
        <v>590499</v>
      </c>
      <c r="N18" s="22" t="s">
        <v>93</v>
      </c>
      <c r="O18" s="23"/>
      <c r="P18" s="23"/>
      <c r="Q18" s="24">
        <f>Q16+Q5+Q17</f>
        <v>623521</v>
      </c>
      <c r="R18" s="22" t="s">
        <v>93</v>
      </c>
      <c r="S18" s="23"/>
      <c r="T18" s="23"/>
      <c r="U18" s="25">
        <f>U16+U5+U17</f>
        <v>590499</v>
      </c>
    </row>
    <row r="19" spans="2:21" ht="15.75" thickBot="1">
      <c r="B19" s="22" t="s">
        <v>94</v>
      </c>
      <c r="C19" s="23"/>
      <c r="D19" s="23"/>
      <c r="E19" s="24">
        <f>E18*1.19</f>
        <v>373575.51</v>
      </c>
      <c r="F19" s="22" t="s">
        <v>94</v>
      </c>
      <c r="G19" s="23"/>
      <c r="H19" s="23"/>
      <c r="I19" s="24">
        <f>I18*1.19</f>
        <v>366465.26</v>
      </c>
      <c r="J19" s="22" t="s">
        <v>94</v>
      </c>
      <c r="K19" s="23"/>
      <c r="L19" s="23"/>
      <c r="M19" s="24">
        <f>M18*1.19</f>
        <v>702693.80999999994</v>
      </c>
      <c r="N19" s="22" t="s">
        <v>94</v>
      </c>
      <c r="O19" s="23"/>
      <c r="P19" s="23"/>
      <c r="Q19" s="24">
        <f>Q18*1.19</f>
        <v>741989.99</v>
      </c>
      <c r="R19" s="22" t="s">
        <v>94</v>
      </c>
      <c r="S19" s="23"/>
      <c r="T19" s="23"/>
      <c r="U19" s="25">
        <f>U18*1.19</f>
        <v>702693.80999999994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A7F03-F295-46B4-A4B1-A298B582C317}">
  <dimension ref="B1:U22"/>
  <sheetViews>
    <sheetView topLeftCell="I1" zoomScaleNormal="100" workbookViewId="0">
      <selection activeCell="J8" sqref="J8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71" t="s">
        <v>104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</row>
    <row r="2" spans="2:21">
      <c r="B2" s="66" t="s">
        <v>73</v>
      </c>
      <c r="C2" s="67"/>
      <c r="D2" s="67"/>
      <c r="E2" s="67"/>
      <c r="F2" s="66" t="s">
        <v>73</v>
      </c>
      <c r="G2" s="67"/>
      <c r="H2" s="67"/>
      <c r="I2" s="67"/>
      <c r="J2" s="74" t="s">
        <v>73</v>
      </c>
      <c r="K2" s="75"/>
      <c r="L2" s="75"/>
      <c r="M2" s="75"/>
      <c r="N2" s="74" t="s">
        <v>73</v>
      </c>
      <c r="O2" s="75"/>
      <c r="P2" s="75"/>
      <c r="Q2" s="75"/>
      <c r="R2" s="74" t="s">
        <v>73</v>
      </c>
      <c r="S2" s="75"/>
      <c r="T2" s="75"/>
      <c r="U2" s="76"/>
    </row>
    <row r="3" spans="2:21">
      <c r="B3" s="66" t="s">
        <v>74</v>
      </c>
      <c r="C3" s="67"/>
      <c r="D3" s="67"/>
      <c r="E3" s="67"/>
      <c r="F3" s="66" t="s">
        <v>75</v>
      </c>
      <c r="G3" s="67"/>
      <c r="H3" s="67"/>
      <c r="I3" s="67"/>
      <c r="J3" s="68" t="s">
        <v>76</v>
      </c>
      <c r="K3" s="69"/>
      <c r="L3" s="69"/>
      <c r="M3" s="69"/>
      <c r="N3" s="68" t="s">
        <v>77</v>
      </c>
      <c r="O3" s="69"/>
      <c r="P3" s="69"/>
      <c r="Q3" s="69"/>
      <c r="R3" s="68" t="s">
        <v>78</v>
      </c>
      <c r="S3" s="69"/>
      <c r="T3" s="69"/>
      <c r="U3" s="70"/>
    </row>
    <row r="4" spans="2:21" ht="15.75" thickBot="1">
      <c r="B4" s="2" t="s">
        <v>19</v>
      </c>
      <c r="C4" s="3" t="s">
        <v>79</v>
      </c>
      <c r="D4" s="4" t="s">
        <v>80</v>
      </c>
      <c r="E4" s="4" t="s">
        <v>81</v>
      </c>
      <c r="F4" s="2" t="s">
        <v>19</v>
      </c>
      <c r="G4" s="3" t="s">
        <v>79</v>
      </c>
      <c r="H4" s="4" t="s">
        <v>80</v>
      </c>
      <c r="I4" s="4" t="s">
        <v>81</v>
      </c>
      <c r="J4" s="2" t="s">
        <v>19</v>
      </c>
      <c r="K4" s="3" t="s">
        <v>79</v>
      </c>
      <c r="L4" s="4" t="s">
        <v>80</v>
      </c>
      <c r="M4" s="4" t="s">
        <v>81</v>
      </c>
      <c r="N4" s="2" t="s">
        <v>19</v>
      </c>
      <c r="O4" s="3" t="s">
        <v>79</v>
      </c>
      <c r="P4" s="4" t="s">
        <v>80</v>
      </c>
      <c r="Q4" s="4" t="s">
        <v>81</v>
      </c>
      <c r="R4" s="2" t="s">
        <v>19</v>
      </c>
      <c r="S4" s="3" t="s">
        <v>79</v>
      </c>
      <c r="T4" s="4" t="s">
        <v>80</v>
      </c>
      <c r="U4" s="5" t="s">
        <v>81</v>
      </c>
    </row>
    <row r="5" spans="2:21">
      <c r="B5" s="6" t="s">
        <v>82</v>
      </c>
      <c r="C5" s="7"/>
      <c r="D5" s="8">
        <v>1.5</v>
      </c>
      <c r="E5" s="9">
        <f>D5*'Matriz de Carga'!G4</f>
        <v>139050</v>
      </c>
      <c r="F5" s="6" t="s">
        <v>82</v>
      </c>
      <c r="G5" s="7"/>
      <c r="H5" s="8">
        <v>1.5</v>
      </c>
      <c r="I5" s="9">
        <f>H5*'Matriz de Carga'!G4</f>
        <v>139050</v>
      </c>
      <c r="J5" s="6" t="s">
        <v>82</v>
      </c>
      <c r="K5" s="10"/>
      <c r="L5" s="8">
        <v>2.4</v>
      </c>
      <c r="M5" s="9">
        <f>L5*'Matriz de Carga'!G4</f>
        <v>222480</v>
      </c>
      <c r="N5" s="6" t="s">
        <v>82</v>
      </c>
      <c r="O5" s="10"/>
      <c r="P5" s="8">
        <v>3.4</v>
      </c>
      <c r="Q5" s="9">
        <f>P5*'Matriz de Carga'!G4</f>
        <v>315180</v>
      </c>
      <c r="R5" s="6" t="s">
        <v>82</v>
      </c>
      <c r="S5" s="10"/>
      <c r="T5" s="8">
        <v>2.4</v>
      </c>
      <c r="U5" s="11">
        <f>T5*'Matriz de Carga'!G4</f>
        <v>222480</v>
      </c>
    </row>
    <row r="6" spans="2:21">
      <c r="B6" s="12" t="s">
        <v>83</v>
      </c>
      <c r="C6" s="26" t="s">
        <v>84</v>
      </c>
      <c r="D6" s="27">
        <v>4</v>
      </c>
      <c r="E6" s="28">
        <f>D6*'Matriz de Carga'!G10</f>
        <v>68740</v>
      </c>
      <c r="F6" s="12" t="s">
        <v>83</v>
      </c>
      <c r="G6" s="26" t="s">
        <v>84</v>
      </c>
      <c r="H6" s="27">
        <v>4</v>
      </c>
      <c r="I6" s="28">
        <f>H6*'Matriz de Carga'!G10</f>
        <v>68740</v>
      </c>
      <c r="J6" s="12" t="s">
        <v>83</v>
      </c>
      <c r="K6" s="26" t="s">
        <v>84</v>
      </c>
      <c r="L6" s="27">
        <v>4</v>
      </c>
      <c r="M6" s="28">
        <f>E6</f>
        <v>68740</v>
      </c>
      <c r="N6" s="12" t="s">
        <v>83</v>
      </c>
      <c r="O6" s="26" t="s">
        <v>84</v>
      </c>
      <c r="P6" s="27">
        <v>4</v>
      </c>
      <c r="Q6" s="28">
        <f>E6</f>
        <v>68740</v>
      </c>
      <c r="R6" s="12" t="s">
        <v>83</v>
      </c>
      <c r="S6" s="26" t="s">
        <v>84</v>
      </c>
      <c r="T6" s="27">
        <v>4</v>
      </c>
      <c r="U6" s="13">
        <f>E6</f>
        <v>68740</v>
      </c>
    </row>
    <row r="7" spans="2:21">
      <c r="B7" s="12" t="s">
        <v>25</v>
      </c>
      <c r="C7" s="35" t="s">
        <v>26</v>
      </c>
      <c r="D7" s="27">
        <v>1</v>
      </c>
      <c r="E7" s="33">
        <f>(VLOOKUP(C7,'Matriz de Carga'!$B$3:$C$41,2,0))*D7</f>
        <v>17084</v>
      </c>
      <c r="F7" s="12" t="s">
        <v>25</v>
      </c>
      <c r="G7" s="35" t="s">
        <v>26</v>
      </c>
      <c r="H7" s="27">
        <v>1</v>
      </c>
      <c r="I7" s="33">
        <f>(VLOOKUP(G7,'Matriz de Carga'!$B$3:$C$41,2,0))*H7</f>
        <v>17084</v>
      </c>
      <c r="J7" s="12" t="s">
        <v>25</v>
      </c>
      <c r="K7" s="35" t="s">
        <v>26</v>
      </c>
      <c r="L7" s="27">
        <v>1</v>
      </c>
      <c r="M7" s="33">
        <f>(VLOOKUP(K7,'Matriz de Carga'!$B$3:$C$41,2,0))*L7</f>
        <v>17084</v>
      </c>
      <c r="N7" s="12" t="s">
        <v>25</v>
      </c>
      <c r="O7" s="35" t="s">
        <v>26</v>
      </c>
      <c r="P7" s="27">
        <v>1</v>
      </c>
      <c r="Q7" s="33">
        <f>(VLOOKUP(O7,'Matriz de Carga'!$B$3:$C$41,2,0))*P7</f>
        <v>17084</v>
      </c>
      <c r="R7" s="12" t="s">
        <v>25</v>
      </c>
      <c r="S7" s="35" t="s">
        <v>26</v>
      </c>
      <c r="T7" s="27">
        <v>1</v>
      </c>
      <c r="U7" s="33">
        <f>(VLOOKUP(S7,'Matriz de Carga'!$B$3:$C$41,2,0))*T7</f>
        <v>17084</v>
      </c>
    </row>
    <row r="8" spans="2:21">
      <c r="B8" s="12" t="s">
        <v>36</v>
      </c>
      <c r="C8" s="26" t="s">
        <v>39</v>
      </c>
      <c r="D8" s="27">
        <v>1</v>
      </c>
      <c r="E8" s="33">
        <f>(VLOOKUP(C8,'Matriz de Carga'!$B$3:$C$41,2,0))*D8</f>
        <v>49520</v>
      </c>
      <c r="F8" s="12" t="s">
        <v>36</v>
      </c>
      <c r="G8" s="26" t="s">
        <v>39</v>
      </c>
      <c r="H8" s="27">
        <v>1</v>
      </c>
      <c r="I8" s="33">
        <f>(VLOOKUP(G8,'Matriz de Carga'!$B$3:$C$41,2,0))*H8</f>
        <v>49520</v>
      </c>
      <c r="J8" s="12" t="s">
        <v>85</v>
      </c>
      <c r="K8" s="26" t="s">
        <v>30</v>
      </c>
      <c r="L8" s="27">
        <v>1</v>
      </c>
      <c r="M8" s="33">
        <f>(VLOOKUP(K8,'Matriz de Carga'!$B$3:$C$41,2,0))*L8</f>
        <v>32372</v>
      </c>
      <c r="N8" s="12" t="s">
        <v>85</v>
      </c>
      <c r="O8" s="26" t="s">
        <v>30</v>
      </c>
      <c r="P8" s="27">
        <v>1</v>
      </c>
      <c r="Q8" s="33">
        <f>(VLOOKUP(O8,'Matriz de Carga'!$B$3:$C$41,2,0))*P8</f>
        <v>32372</v>
      </c>
      <c r="R8" s="12" t="s">
        <v>85</v>
      </c>
      <c r="S8" s="26" t="s">
        <v>30</v>
      </c>
      <c r="T8" s="27">
        <v>1</v>
      </c>
      <c r="U8" s="33">
        <f>(VLOOKUP(S8,'Matriz de Carga'!$B$3:$C$41,2,0))*T8</f>
        <v>32372</v>
      </c>
    </row>
    <row r="9" spans="2:21">
      <c r="B9" s="12" t="s">
        <v>86</v>
      </c>
      <c r="C9" s="26" t="s">
        <v>57</v>
      </c>
      <c r="D9" s="27">
        <v>1</v>
      </c>
      <c r="E9" s="33">
        <f>(VLOOKUP(C9,'Matriz de Carga'!$B$3:$C$38,2,0))*D9</f>
        <v>5975</v>
      </c>
      <c r="F9" s="12" t="s">
        <v>87</v>
      </c>
      <c r="G9" s="26" t="s">
        <v>59</v>
      </c>
      <c r="H9" s="27">
        <v>1</v>
      </c>
      <c r="I9" s="33">
        <f>(VLOOKUP(G9,'Matriz de Carga'!$B$3:$C$38,2,0))*H9</f>
        <v>4460</v>
      </c>
      <c r="J9" s="12" t="s">
        <v>36</v>
      </c>
      <c r="K9" s="26" t="s">
        <v>39</v>
      </c>
      <c r="L9" s="27">
        <v>1</v>
      </c>
      <c r="M9" s="33">
        <f>(VLOOKUP(K9,'Matriz de Carga'!$B$3:$C$41,2,0))*L9</f>
        <v>49520</v>
      </c>
      <c r="N9" s="12" t="s">
        <v>36</v>
      </c>
      <c r="O9" s="26" t="s">
        <v>39</v>
      </c>
      <c r="P9" s="27">
        <v>1</v>
      </c>
      <c r="Q9" s="33">
        <f>(VLOOKUP(O9,'Matriz de Carga'!$B$3:$C$41,2,0))*P9</f>
        <v>49520</v>
      </c>
      <c r="R9" s="12" t="s">
        <v>36</v>
      </c>
      <c r="S9" s="26" t="s">
        <v>39</v>
      </c>
      <c r="T9" s="27">
        <v>1</v>
      </c>
      <c r="U9" s="33">
        <f>(VLOOKUP(S9,'Matriz de Carga'!$B$3:$C$41,2,0))*T9</f>
        <v>49520</v>
      </c>
    </row>
    <row r="10" spans="2:21">
      <c r="B10" s="12" t="s">
        <v>87</v>
      </c>
      <c r="C10" s="26" t="s">
        <v>59</v>
      </c>
      <c r="D10" s="27">
        <v>1</v>
      </c>
      <c r="E10" s="33">
        <f>(VLOOKUP(C10,'Matriz de Carga'!$B$3:$C$38,2,0))*D10</f>
        <v>4460</v>
      </c>
      <c r="F10" s="12" t="s">
        <v>96</v>
      </c>
      <c r="G10" s="26" t="s">
        <v>61</v>
      </c>
      <c r="H10" s="27">
        <v>3</v>
      </c>
      <c r="I10" s="33">
        <f>(VLOOKUP(G10,'Matriz de Carga'!$B$3:$C$38,2,0))*H10</f>
        <v>8370</v>
      </c>
      <c r="J10" s="12" t="s">
        <v>45</v>
      </c>
      <c r="K10" s="26" t="s">
        <v>50</v>
      </c>
      <c r="L10" s="27">
        <v>4</v>
      </c>
      <c r="M10" s="33">
        <f>(VLOOKUP(K10,'Matriz de Carga'!$B$3:$C$41,2,0))*L10</f>
        <v>134060</v>
      </c>
      <c r="N10" s="12" t="s">
        <v>45</v>
      </c>
      <c r="O10" s="26" t="s">
        <v>50</v>
      </c>
      <c r="P10" s="27">
        <v>4</v>
      </c>
      <c r="Q10" s="33">
        <f>(VLOOKUP(O10,'Matriz de Carga'!$B$3:$C$41,2,0))*P10</f>
        <v>134060</v>
      </c>
      <c r="R10" s="12" t="s">
        <v>45</v>
      </c>
      <c r="S10" s="26" t="s">
        <v>50</v>
      </c>
      <c r="T10" s="27">
        <v>4</v>
      </c>
      <c r="U10" s="33">
        <f>(VLOOKUP(S10,'Matriz de Carga'!$B$3:$C$41,2,0))*T10</f>
        <v>134060</v>
      </c>
    </row>
    <row r="11" spans="2:21">
      <c r="B11" s="12" t="s">
        <v>96</v>
      </c>
      <c r="C11" s="26" t="s">
        <v>61</v>
      </c>
      <c r="D11" s="27">
        <v>3</v>
      </c>
      <c r="E11" s="33">
        <f>(VLOOKUP(C11,'Matriz de Carga'!$B$3:$C$38,2,0))*D11</f>
        <v>8370</v>
      </c>
      <c r="F11" s="15"/>
      <c r="G11" s="30"/>
      <c r="H11" s="30"/>
      <c r="I11" s="28"/>
      <c r="J11" s="12" t="s">
        <v>87</v>
      </c>
      <c r="K11" s="26" t="s">
        <v>59</v>
      </c>
      <c r="L11" s="27">
        <v>1</v>
      </c>
      <c r="M11" s="33">
        <f>(VLOOKUP(K11,'Matriz de Carga'!$B$3:$C$38,2,0))*L11</f>
        <v>4460</v>
      </c>
      <c r="N11" s="12" t="s">
        <v>40</v>
      </c>
      <c r="O11" s="35" t="s">
        <v>41</v>
      </c>
      <c r="P11" s="27">
        <v>1</v>
      </c>
      <c r="Q11" s="33">
        <f>(VLOOKUP(O11,'Matriz de Carga'!$B$3:$C$41,2,0))*P11</f>
        <v>23752</v>
      </c>
      <c r="R11" s="12" t="s">
        <v>87</v>
      </c>
      <c r="S11" s="26" t="s">
        <v>59</v>
      </c>
      <c r="T11" s="27">
        <v>1</v>
      </c>
      <c r="U11" s="33">
        <f>(VLOOKUP(S11,'Matriz de Carga'!$B$3:$C$38,2,0))*T11</f>
        <v>4460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96</v>
      </c>
      <c r="K12" s="26" t="s">
        <v>61</v>
      </c>
      <c r="L12" s="27">
        <v>3</v>
      </c>
      <c r="M12" s="33">
        <f>(VLOOKUP(K12,'Matriz de Carga'!$B$3:$C$38,2,0))*L12</f>
        <v>8370</v>
      </c>
      <c r="N12" s="12" t="s">
        <v>87</v>
      </c>
      <c r="O12" s="26" t="s">
        <v>59</v>
      </c>
      <c r="P12" s="27">
        <v>1</v>
      </c>
      <c r="Q12" s="33">
        <f>(VLOOKUP(O12,'Matriz de Carga'!$B$3:$C$38,2,0))*P12</f>
        <v>4460</v>
      </c>
      <c r="R12" s="12" t="s">
        <v>96</v>
      </c>
      <c r="S12" s="26" t="s">
        <v>61</v>
      </c>
      <c r="T12" s="27">
        <v>3</v>
      </c>
      <c r="U12" s="33">
        <f>(VLOOKUP(S12,'Matriz de Carga'!$B$3:$C$38,2,0))*T12</f>
        <v>8370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90</v>
      </c>
      <c r="K13" s="26" t="s">
        <v>63</v>
      </c>
      <c r="L13" s="27">
        <v>1</v>
      </c>
      <c r="M13" s="33">
        <f>(VLOOKUP(K13,'Matriz de Carga'!$B$3:$C$38,2,0))*L13</f>
        <v>32683</v>
      </c>
      <c r="N13" s="12" t="s">
        <v>96</v>
      </c>
      <c r="O13" s="26" t="s">
        <v>61</v>
      </c>
      <c r="P13" s="27">
        <v>3</v>
      </c>
      <c r="Q13" s="33">
        <f>(VLOOKUP(O13,'Matriz de Carga'!$B$3:$C$38,2,0))*P13</f>
        <v>8370</v>
      </c>
      <c r="R13" s="12" t="s">
        <v>90</v>
      </c>
      <c r="S13" s="26" t="s">
        <v>63</v>
      </c>
      <c r="T13" s="27">
        <v>1</v>
      </c>
      <c r="U13" s="33">
        <f>(VLOOKUP(S13,'Matriz de Carga'!$B$3:$C$38,2,0))*T13</f>
        <v>32683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 t="s">
        <v>90</v>
      </c>
      <c r="O14" s="26" t="s">
        <v>63</v>
      </c>
      <c r="P14" s="27">
        <v>1</v>
      </c>
      <c r="Q14" s="33">
        <f>(VLOOKUP(O14,'Matriz de Carga'!$B$3:$C$38,2,0))*P14</f>
        <v>32683</v>
      </c>
      <c r="R14" s="12"/>
      <c r="S14" s="26"/>
      <c r="T14" s="31"/>
      <c r="U14" s="33"/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54</v>
      </c>
      <c r="O15" s="26" t="s">
        <v>55</v>
      </c>
      <c r="P15" s="27">
        <v>5.5</v>
      </c>
      <c r="Q15" s="33">
        <f>(VLOOKUP(O15,'Matriz de Carga'!$B$3:$C$41,2,0))*P15</f>
        <v>225489</v>
      </c>
      <c r="R15" s="12"/>
      <c r="S15" s="26"/>
      <c r="T15" s="31"/>
      <c r="U15" s="33"/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6"/>
      <c r="M16" s="28"/>
      <c r="N16" s="12" t="s">
        <v>105</v>
      </c>
      <c r="O16" s="26" t="s">
        <v>69</v>
      </c>
      <c r="P16" s="27">
        <v>1</v>
      </c>
      <c r="Q16" s="33">
        <f>(VLOOKUP(O16,'Matriz de Carga'!$B$3:$C$38,2,0))*P16</f>
        <v>1908</v>
      </c>
      <c r="R16" s="12"/>
      <c r="S16" s="26"/>
      <c r="T16" s="31"/>
      <c r="U16" s="33"/>
    </row>
    <row r="17" spans="2:21">
      <c r="B17" s="14"/>
      <c r="C17" s="29"/>
      <c r="D17" s="29"/>
      <c r="E17" s="28"/>
      <c r="F17" s="14"/>
      <c r="G17" s="29"/>
      <c r="H17" s="29"/>
      <c r="I17" s="28"/>
      <c r="J17" s="12"/>
      <c r="K17" s="26"/>
      <c r="L17" s="26"/>
      <c r="M17" s="28"/>
      <c r="N17" s="12" t="s">
        <v>106</v>
      </c>
      <c r="O17" s="35" t="s">
        <v>53</v>
      </c>
      <c r="P17" s="27">
        <v>1</v>
      </c>
      <c r="Q17" s="33">
        <f>(VLOOKUP(O17,'Matriz de Carga'!$B$3:$C$41,2,0))*P17</f>
        <v>28128</v>
      </c>
      <c r="R17" s="12"/>
      <c r="S17" s="26"/>
      <c r="T17" s="31"/>
      <c r="U17" s="33"/>
    </row>
    <row r="18" spans="2:21">
      <c r="B18" s="14"/>
      <c r="C18" s="29"/>
      <c r="D18" s="29"/>
      <c r="E18" s="28" t="str">
        <f>IFERROR(#REF!/(1-#REF!),"")</f>
        <v/>
      </c>
      <c r="F18" s="14"/>
      <c r="G18" s="29"/>
      <c r="H18" s="29"/>
      <c r="I18" s="28" t="str">
        <f>IFERROR(#REF!/(1-#REF!),"")</f>
        <v/>
      </c>
      <c r="J18" s="12"/>
      <c r="K18" s="26"/>
      <c r="L18" s="26"/>
      <c r="M18" s="28" t="str">
        <f>IFERROR(#REF!/(1-#REF!),"")</f>
        <v/>
      </c>
      <c r="N18" s="12" t="s">
        <v>107</v>
      </c>
      <c r="O18" s="35" t="s">
        <v>71</v>
      </c>
      <c r="P18" s="27">
        <v>1</v>
      </c>
      <c r="Q18" s="33">
        <f>(VLOOKUP(O18,'Matriz de Carga'!$B$3:$C$41,2,0))*P18</f>
        <v>9951</v>
      </c>
      <c r="R18" s="12"/>
      <c r="S18" s="26"/>
      <c r="T18" s="26"/>
      <c r="U18" s="13" t="str">
        <f>IFERROR(#REF!/(1-#REF!),"")</f>
        <v/>
      </c>
    </row>
    <row r="19" spans="2:21">
      <c r="B19" s="15" t="s">
        <v>91</v>
      </c>
      <c r="C19" s="30"/>
      <c r="D19" s="30"/>
      <c r="E19" s="32">
        <f>SUM(E6:E18)</f>
        <v>154149</v>
      </c>
      <c r="F19" s="15" t="s">
        <v>91</v>
      </c>
      <c r="G19" s="30"/>
      <c r="H19" s="30"/>
      <c r="I19" s="32">
        <f>SUM(I6:I18)</f>
        <v>148174</v>
      </c>
      <c r="J19" s="15" t="s">
        <v>91</v>
      </c>
      <c r="K19" s="30"/>
      <c r="L19" s="30"/>
      <c r="M19" s="32">
        <f>SUM(M6:M18)</f>
        <v>347289</v>
      </c>
      <c r="N19" s="15" t="s">
        <v>91</v>
      </c>
      <c r="O19" s="30"/>
      <c r="P19" s="30"/>
      <c r="Q19" s="32">
        <f>SUM(Q6:Q18)</f>
        <v>636517</v>
      </c>
      <c r="R19" s="15" t="s">
        <v>91</v>
      </c>
      <c r="S19" s="30"/>
      <c r="T19" s="30"/>
      <c r="U19" s="16">
        <f>SUM(U6:U18)</f>
        <v>347289</v>
      </c>
    </row>
    <row r="20" spans="2:21" ht="15.75" thickBot="1">
      <c r="B20" s="17" t="s">
        <v>92</v>
      </c>
      <c r="C20" s="18"/>
      <c r="D20" s="18"/>
      <c r="E20" s="19">
        <f>'Matriz de Carga'!G12</f>
        <v>30000</v>
      </c>
      <c r="F20" s="17" t="s">
        <v>92</v>
      </c>
      <c r="G20" s="18"/>
      <c r="H20" s="18"/>
      <c r="I20" s="19">
        <f>'Matriz de Carga'!G12</f>
        <v>30000</v>
      </c>
      <c r="J20" s="17" t="s">
        <v>92</v>
      </c>
      <c r="K20" s="20"/>
      <c r="L20" s="20"/>
      <c r="M20" s="19">
        <f>'Matriz de Carga'!G12</f>
        <v>30000</v>
      </c>
      <c r="N20" s="17" t="s">
        <v>92</v>
      </c>
      <c r="O20" s="20"/>
      <c r="P20" s="20"/>
      <c r="Q20" s="19">
        <f>'Matriz de Carga'!G12</f>
        <v>30000</v>
      </c>
      <c r="R20" s="17" t="s">
        <v>92</v>
      </c>
      <c r="S20" s="20"/>
      <c r="T20" s="20"/>
      <c r="U20" s="21">
        <f>'Matriz de Carga'!G12</f>
        <v>30000</v>
      </c>
    </row>
    <row r="21" spans="2:21" ht="15.75" thickBot="1">
      <c r="B21" s="22" t="s">
        <v>93</v>
      </c>
      <c r="C21" s="23"/>
      <c r="D21" s="23"/>
      <c r="E21" s="24">
        <f>E19+E5+E20</f>
        <v>323199</v>
      </c>
      <c r="F21" s="22" t="s">
        <v>93</v>
      </c>
      <c r="G21" s="23"/>
      <c r="H21" s="23"/>
      <c r="I21" s="24">
        <f>I19+I5+I20</f>
        <v>317224</v>
      </c>
      <c r="J21" s="22" t="s">
        <v>93</v>
      </c>
      <c r="K21" s="23"/>
      <c r="L21" s="23"/>
      <c r="M21" s="24">
        <f>M19+M5+M20</f>
        <v>599769</v>
      </c>
      <c r="N21" s="22" t="s">
        <v>93</v>
      </c>
      <c r="O21" s="23"/>
      <c r="P21" s="23"/>
      <c r="Q21" s="24">
        <f>Q19+Q5+Q20</f>
        <v>981697</v>
      </c>
      <c r="R21" s="22" t="s">
        <v>93</v>
      </c>
      <c r="S21" s="23"/>
      <c r="T21" s="23"/>
      <c r="U21" s="25">
        <f>U19+U5+U20</f>
        <v>599769</v>
      </c>
    </row>
    <row r="22" spans="2:21" ht="15.75" thickBot="1">
      <c r="B22" s="22" t="s">
        <v>94</v>
      </c>
      <c r="C22" s="23"/>
      <c r="D22" s="23"/>
      <c r="E22" s="24">
        <f>E21*1.19</f>
        <v>384606.81</v>
      </c>
      <c r="F22" s="22" t="s">
        <v>94</v>
      </c>
      <c r="G22" s="23"/>
      <c r="H22" s="23"/>
      <c r="I22" s="24">
        <f>I21*1.19</f>
        <v>377496.56</v>
      </c>
      <c r="J22" s="22" t="s">
        <v>94</v>
      </c>
      <c r="K22" s="23"/>
      <c r="L22" s="23"/>
      <c r="M22" s="24">
        <f>M21*1.19</f>
        <v>713725.11</v>
      </c>
      <c r="N22" s="22" t="s">
        <v>94</v>
      </c>
      <c r="O22" s="23"/>
      <c r="P22" s="23"/>
      <c r="Q22" s="24">
        <f>Q21*1.19</f>
        <v>1168219.43</v>
      </c>
      <c r="R22" s="22" t="s">
        <v>94</v>
      </c>
      <c r="S22" s="23"/>
      <c r="T22" s="23"/>
      <c r="U22" s="25">
        <f>U21*1.19</f>
        <v>713725.11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622B-C1D2-4788-9243-3AF294B92A75}">
  <sheetPr>
    <tabColor rgb="FFFFFF00"/>
  </sheetPr>
  <dimension ref="A1:H43"/>
  <sheetViews>
    <sheetView showGridLines="0" tabSelected="1" topLeftCell="C1" zoomScaleNormal="100" workbookViewId="0">
      <selection activeCell="F16" sqref="F15:F16"/>
    </sheetView>
  </sheetViews>
  <sheetFormatPr baseColWidth="10" defaultColWidth="11.42578125" defaultRowHeight="15"/>
  <cols>
    <col min="1" max="1" width="27.28515625" style="1" bestFit="1" customWidth="1"/>
    <col min="2" max="2" width="15.42578125" style="1" bestFit="1" customWidth="1"/>
    <col min="3" max="3" width="38.42578125" style="1" bestFit="1" customWidth="1"/>
    <col min="4" max="4" width="40.140625" style="1" bestFit="1" customWidth="1"/>
    <col min="5" max="5" width="11.42578125" style="1"/>
    <col min="6" max="6" width="68.7109375" style="1" bestFit="1" customWidth="1"/>
    <col min="7" max="7" width="26.5703125" style="1" bestFit="1" customWidth="1"/>
    <col min="8" max="8" width="27.85546875" style="1" bestFit="1" customWidth="1"/>
    <col min="9" max="16384" width="11.42578125" style="1"/>
  </cols>
  <sheetData>
    <row r="1" spans="1:8" ht="16.5" thickTop="1" thickBot="1">
      <c r="B1" s="51" t="s">
        <v>18</v>
      </c>
      <c r="C1" s="52"/>
      <c r="D1" s="52"/>
      <c r="E1" s="52"/>
      <c r="F1" s="52"/>
      <c r="G1" s="52"/>
      <c r="H1" s="53"/>
    </row>
    <row r="2" spans="1:8" ht="16.5" thickTop="1" thickBot="1"/>
    <row r="3" spans="1:8" s="42" customFormat="1" ht="16.5" thickTop="1" thickBot="1">
      <c r="A3" s="37" t="s">
        <v>19</v>
      </c>
      <c r="B3" s="37" t="s">
        <v>20</v>
      </c>
      <c r="C3" s="37" t="s">
        <v>21</v>
      </c>
      <c r="D3" s="37" t="s">
        <v>22</v>
      </c>
      <c r="F3" s="38" t="s">
        <v>23</v>
      </c>
      <c r="G3" s="38" t="s">
        <v>22</v>
      </c>
      <c r="H3" s="38" t="s">
        <v>24</v>
      </c>
    </row>
    <row r="4" spans="1:8" ht="17.25" customHeight="1" thickTop="1" thickBot="1">
      <c r="A4" s="39" t="s">
        <v>25</v>
      </c>
      <c r="B4" s="39" t="s">
        <v>26</v>
      </c>
      <c r="C4" s="36">
        <v>17084</v>
      </c>
      <c r="D4" s="40">
        <f t="shared" ref="D4:D33" si="0">C4*1.19</f>
        <v>20329.96</v>
      </c>
      <c r="F4" s="58" t="s">
        <v>27</v>
      </c>
      <c r="G4" s="60">
        <v>92700</v>
      </c>
      <c r="H4" s="54">
        <f>+G4*1.19</f>
        <v>110313</v>
      </c>
    </row>
    <row r="5" spans="1:8" ht="17.25" customHeight="1" thickTop="1" thickBot="1">
      <c r="A5" s="39" t="s">
        <v>25</v>
      </c>
      <c r="B5" s="39" t="s">
        <v>28</v>
      </c>
      <c r="C5" s="36">
        <v>18107</v>
      </c>
      <c r="D5" s="40">
        <f t="shared" si="0"/>
        <v>21547.329999999998</v>
      </c>
      <c r="F5" s="59"/>
      <c r="G5" s="61"/>
      <c r="H5" s="55"/>
    </row>
    <row r="6" spans="1:8" ht="17.25" customHeight="1" thickTop="1" thickBot="1">
      <c r="A6" s="39" t="s">
        <v>29</v>
      </c>
      <c r="B6" s="39" t="s">
        <v>30</v>
      </c>
      <c r="C6" s="36">
        <v>32372</v>
      </c>
      <c r="D6" s="40">
        <f t="shared" si="0"/>
        <v>38522.68</v>
      </c>
      <c r="F6" s="62" t="s">
        <v>31</v>
      </c>
      <c r="G6" s="64">
        <v>15900</v>
      </c>
      <c r="H6" s="56">
        <v>0</v>
      </c>
    </row>
    <row r="7" spans="1:8" ht="17.25" customHeight="1" thickTop="1" thickBot="1">
      <c r="A7" s="39" t="s">
        <v>29</v>
      </c>
      <c r="B7" s="39" t="s">
        <v>32</v>
      </c>
      <c r="C7" s="36">
        <v>35420</v>
      </c>
      <c r="D7" s="40">
        <f t="shared" si="0"/>
        <v>42149.799999999996</v>
      </c>
      <c r="F7" s="63"/>
      <c r="G7" s="65"/>
      <c r="H7" s="57"/>
    </row>
    <row r="8" spans="1:8" ht="17.25" customHeight="1" thickTop="1" thickBot="1">
      <c r="A8" s="39" t="s">
        <v>29</v>
      </c>
      <c r="B8" s="39" t="s">
        <v>33</v>
      </c>
      <c r="C8" s="36">
        <v>17123</v>
      </c>
      <c r="D8" s="40">
        <f t="shared" si="0"/>
        <v>20376.37</v>
      </c>
      <c r="F8" s="62" t="s">
        <v>34</v>
      </c>
      <c r="G8" s="64">
        <v>15900</v>
      </c>
      <c r="H8" s="56">
        <v>0</v>
      </c>
    </row>
    <row r="9" spans="1:8" ht="17.25" customHeight="1" thickTop="1" thickBot="1">
      <c r="A9" s="39" t="s">
        <v>29</v>
      </c>
      <c r="B9" s="39" t="s">
        <v>35</v>
      </c>
      <c r="C9" s="36">
        <v>28899</v>
      </c>
      <c r="D9" s="40">
        <f t="shared" si="0"/>
        <v>34389.81</v>
      </c>
      <c r="F9" s="63"/>
      <c r="G9" s="65"/>
      <c r="H9" s="57"/>
    </row>
    <row r="10" spans="1:8" ht="17.25" customHeight="1" thickTop="1" thickBot="1">
      <c r="A10" s="39" t="s">
        <v>36</v>
      </c>
      <c r="B10" s="39" t="s">
        <v>37</v>
      </c>
      <c r="C10" s="36">
        <v>49761</v>
      </c>
      <c r="D10" s="40">
        <f t="shared" si="0"/>
        <v>59215.59</v>
      </c>
      <c r="F10" s="62" t="s">
        <v>38</v>
      </c>
      <c r="G10" s="64">
        <v>17185</v>
      </c>
      <c r="H10" s="56">
        <f t="shared" ref="H10" si="1">+G10*1.19</f>
        <v>20450.149999999998</v>
      </c>
    </row>
    <row r="11" spans="1:8" ht="17.25" customHeight="1" thickTop="1" thickBot="1">
      <c r="A11" s="39" t="s">
        <v>36</v>
      </c>
      <c r="B11" s="39" t="s">
        <v>39</v>
      </c>
      <c r="C11" s="36">
        <v>49520</v>
      </c>
      <c r="D11" s="40">
        <f t="shared" si="0"/>
        <v>58928.799999999996</v>
      </c>
      <c r="F11" s="63"/>
      <c r="G11" s="65"/>
      <c r="H11" s="57"/>
    </row>
    <row r="12" spans="1:8" ht="17.25" customHeight="1" thickTop="1" thickBot="1">
      <c r="A12" s="39" t="s">
        <v>40</v>
      </c>
      <c r="B12" s="39" t="s">
        <v>41</v>
      </c>
      <c r="C12" s="36">
        <v>23752</v>
      </c>
      <c r="D12" s="40">
        <f t="shared" si="0"/>
        <v>28264.879999999997</v>
      </c>
      <c r="F12" s="62" t="s">
        <v>42</v>
      </c>
      <c r="G12" s="64">
        <v>30000</v>
      </c>
      <c r="H12" s="56">
        <f t="shared" ref="H12" si="2">+G12*1.19</f>
        <v>35700</v>
      </c>
    </row>
    <row r="13" spans="1:8" ht="17.25" customHeight="1" thickTop="1" thickBot="1">
      <c r="A13" s="39" t="s">
        <v>40</v>
      </c>
      <c r="B13" s="39" t="s">
        <v>43</v>
      </c>
      <c r="C13" s="36">
        <v>58908</v>
      </c>
      <c r="D13" s="40">
        <f t="shared" si="0"/>
        <v>70100.52</v>
      </c>
      <c r="F13" s="63"/>
      <c r="G13" s="65"/>
      <c r="H13" s="57"/>
    </row>
    <row r="14" spans="1:8" ht="16.5" thickTop="1" thickBot="1">
      <c r="A14" s="39" t="s">
        <v>40</v>
      </c>
      <c r="B14" s="39" t="s">
        <v>44</v>
      </c>
      <c r="C14" s="36">
        <v>37157</v>
      </c>
      <c r="D14" s="40">
        <f t="shared" si="0"/>
        <v>44216.829999999994</v>
      </c>
    </row>
    <row r="15" spans="1:8" ht="16.5" thickTop="1" thickBot="1">
      <c r="A15" s="39" t="s">
        <v>45</v>
      </c>
      <c r="B15" s="39" t="s">
        <v>46</v>
      </c>
      <c r="C15" s="36">
        <v>33515</v>
      </c>
      <c r="D15" s="40">
        <f t="shared" si="0"/>
        <v>39882.85</v>
      </c>
    </row>
    <row r="16" spans="1:8" ht="16.5" thickTop="1" thickBot="1">
      <c r="A16" s="39" t="s">
        <v>45</v>
      </c>
      <c r="B16" s="39" t="s">
        <v>47</v>
      </c>
      <c r="C16" s="36">
        <v>38249</v>
      </c>
      <c r="D16" s="40">
        <f t="shared" si="0"/>
        <v>45516.31</v>
      </c>
    </row>
    <row r="17" spans="1:4" ht="16.5" thickTop="1" thickBot="1">
      <c r="A17" s="39" t="s">
        <v>45</v>
      </c>
      <c r="B17" s="39" t="s">
        <v>48</v>
      </c>
      <c r="C17" s="36">
        <v>46905</v>
      </c>
      <c r="D17" s="40">
        <f t="shared" si="0"/>
        <v>55816.95</v>
      </c>
    </row>
    <row r="18" spans="1:4" ht="16.5" thickTop="1" thickBot="1">
      <c r="A18" s="39" t="s">
        <v>45</v>
      </c>
      <c r="B18" s="39" t="s">
        <v>49</v>
      </c>
      <c r="C18" s="36">
        <v>15388</v>
      </c>
      <c r="D18" s="40">
        <f t="shared" si="0"/>
        <v>18311.719999999998</v>
      </c>
    </row>
    <row r="19" spans="1:4" ht="16.5" thickTop="1" thickBot="1">
      <c r="A19" s="39" t="s">
        <v>45</v>
      </c>
      <c r="B19" s="39" t="s">
        <v>50</v>
      </c>
      <c r="C19" s="36">
        <v>33515</v>
      </c>
      <c r="D19" s="40">
        <f t="shared" si="0"/>
        <v>39882.85</v>
      </c>
    </row>
    <row r="20" spans="1:4" ht="16.5" thickTop="1" thickBot="1">
      <c r="A20" s="39" t="s">
        <v>45</v>
      </c>
      <c r="B20" s="39" t="s">
        <v>51</v>
      </c>
      <c r="C20" s="36">
        <v>29327</v>
      </c>
      <c r="D20" s="40">
        <f t="shared" si="0"/>
        <v>34899.129999999997</v>
      </c>
    </row>
    <row r="21" spans="1:4" ht="16.5" thickTop="1" thickBot="1">
      <c r="A21" s="39" t="s">
        <v>52</v>
      </c>
      <c r="B21" s="39" t="s">
        <v>53</v>
      </c>
      <c r="C21" s="36">
        <v>28128</v>
      </c>
      <c r="D21" s="40">
        <f t="shared" si="0"/>
        <v>33472.32</v>
      </c>
    </row>
    <row r="22" spans="1:4" ht="16.5" thickTop="1" thickBot="1">
      <c r="A22" s="39" t="s">
        <v>54</v>
      </c>
      <c r="B22" s="39" t="s">
        <v>55</v>
      </c>
      <c r="C22" s="36">
        <v>40998</v>
      </c>
      <c r="D22" s="40">
        <f t="shared" si="0"/>
        <v>48787.619999999995</v>
      </c>
    </row>
    <row r="23" spans="1:4" ht="16.5" thickTop="1" thickBot="1">
      <c r="A23" s="39" t="s">
        <v>56</v>
      </c>
      <c r="B23" s="39" t="s">
        <v>57</v>
      </c>
      <c r="C23" s="36">
        <v>5975</v>
      </c>
      <c r="D23" s="40">
        <f t="shared" si="0"/>
        <v>7110.25</v>
      </c>
    </row>
    <row r="24" spans="1:4" ht="16.5" thickTop="1" thickBot="1">
      <c r="A24" s="39" t="s">
        <v>58</v>
      </c>
      <c r="B24" s="39" t="s">
        <v>59</v>
      </c>
      <c r="C24" s="36">
        <v>4460</v>
      </c>
      <c r="D24" s="40">
        <f t="shared" si="0"/>
        <v>5307.4</v>
      </c>
    </row>
    <row r="25" spans="1:4" ht="16.5" thickTop="1" thickBot="1">
      <c r="A25" s="39" t="s">
        <v>60</v>
      </c>
      <c r="B25" s="39" t="s">
        <v>61</v>
      </c>
      <c r="C25" s="36">
        <v>2790</v>
      </c>
      <c r="D25" s="40">
        <f t="shared" si="0"/>
        <v>3320.1</v>
      </c>
    </row>
    <row r="26" spans="1:4" ht="16.5" thickTop="1" thickBot="1">
      <c r="A26" s="39" t="s">
        <v>62</v>
      </c>
      <c r="B26" s="39" t="s">
        <v>63</v>
      </c>
      <c r="C26" s="36">
        <v>32683</v>
      </c>
      <c r="D26" s="40">
        <f t="shared" si="0"/>
        <v>38892.769999999997</v>
      </c>
    </row>
    <row r="27" spans="1:4" ht="16.5" thickTop="1" thickBot="1">
      <c r="A27" s="39" t="s">
        <v>64</v>
      </c>
      <c r="B27" s="39" t="s">
        <v>65</v>
      </c>
      <c r="C27" s="36">
        <v>9782</v>
      </c>
      <c r="D27" s="40">
        <f t="shared" si="0"/>
        <v>11640.58</v>
      </c>
    </row>
    <row r="28" spans="1:4" ht="16.5" thickTop="1" thickBot="1">
      <c r="A28" s="39" t="s">
        <v>66</v>
      </c>
      <c r="B28" s="39" t="s">
        <v>67</v>
      </c>
      <c r="C28" s="36">
        <v>13960</v>
      </c>
      <c r="D28" s="40">
        <f t="shared" si="0"/>
        <v>16612.399999999998</v>
      </c>
    </row>
    <row r="29" spans="1:4" ht="16.5" thickTop="1" thickBot="1">
      <c r="A29" s="39" t="s">
        <v>68</v>
      </c>
      <c r="B29" s="39" t="s">
        <v>69</v>
      </c>
      <c r="C29" s="36">
        <v>1908</v>
      </c>
      <c r="D29" s="40">
        <f t="shared" si="0"/>
        <v>2270.52</v>
      </c>
    </row>
    <row r="30" spans="1:4" ht="16.5" thickTop="1" thickBot="1">
      <c r="A30" s="39" t="s">
        <v>70</v>
      </c>
      <c r="B30" s="39" t="s">
        <v>71</v>
      </c>
      <c r="C30" s="36">
        <v>9951</v>
      </c>
      <c r="D30" s="40">
        <f t="shared" si="0"/>
        <v>11841.689999999999</v>
      </c>
    </row>
    <row r="31" spans="1:4" ht="16.5" thickTop="1" thickBot="1">
      <c r="A31" s="39"/>
      <c r="B31" s="39"/>
      <c r="C31" s="36"/>
      <c r="D31" s="40">
        <f t="shared" si="0"/>
        <v>0</v>
      </c>
    </row>
    <row r="32" spans="1:4" ht="16.5" thickTop="1" thickBot="1">
      <c r="A32" s="39"/>
      <c r="B32" s="39"/>
      <c r="C32" s="36"/>
      <c r="D32" s="40">
        <f t="shared" si="0"/>
        <v>0</v>
      </c>
    </row>
    <row r="33" spans="1:4" ht="16.5" thickTop="1" thickBot="1">
      <c r="A33" s="39"/>
      <c r="B33" s="39"/>
      <c r="C33" s="36"/>
      <c r="D33" s="40">
        <f t="shared" si="0"/>
        <v>0</v>
      </c>
    </row>
    <row r="34" spans="1:4" ht="16.5" thickTop="1" thickBot="1">
      <c r="A34" s="39"/>
      <c r="B34" s="39"/>
      <c r="C34" s="36"/>
      <c r="D34" s="40"/>
    </row>
    <row r="35" spans="1:4" ht="15.75" thickTop="1">
      <c r="B35"/>
      <c r="C35"/>
      <c r="D35"/>
    </row>
    <row r="36" spans="1:4">
      <c r="B36"/>
      <c r="C36"/>
      <c r="D36"/>
    </row>
    <row r="37" spans="1:4">
      <c r="B37"/>
      <c r="C37"/>
      <c r="D37"/>
    </row>
    <row r="38" spans="1:4">
      <c r="B38"/>
      <c r="C38"/>
      <c r="D38"/>
    </row>
    <row r="39" spans="1:4">
      <c r="B39"/>
      <c r="C39"/>
      <c r="D39"/>
    </row>
    <row r="40" spans="1:4">
      <c r="B40"/>
      <c r="C40"/>
      <c r="D40"/>
    </row>
    <row r="41" spans="1:4">
      <c r="B41"/>
      <c r="C41"/>
      <c r="D41"/>
    </row>
    <row r="42" spans="1:4">
      <c r="B42"/>
      <c r="C42"/>
      <c r="D42"/>
    </row>
    <row r="43" spans="1:4">
      <c r="B43"/>
      <c r="C43"/>
      <c r="D43"/>
    </row>
  </sheetData>
  <sheetProtection selectLockedCells="1"/>
  <autoFilter ref="A3:D33" xr:uid="{9275622B-C1D2-4788-9243-3AF294B92A75}"/>
  <mergeCells count="16">
    <mergeCell ref="H12:H13"/>
    <mergeCell ref="F12:F13"/>
    <mergeCell ref="G12:G13"/>
    <mergeCell ref="G8:G9"/>
    <mergeCell ref="F8:F9"/>
    <mergeCell ref="F10:F11"/>
    <mergeCell ref="G10:G11"/>
    <mergeCell ref="B1:H1"/>
    <mergeCell ref="H4:H5"/>
    <mergeCell ref="H6:H7"/>
    <mergeCell ref="H8:H9"/>
    <mergeCell ref="H10:H11"/>
    <mergeCell ref="F4:F5"/>
    <mergeCell ref="G4:G5"/>
    <mergeCell ref="F6:F7"/>
    <mergeCell ref="G6:G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C740-284B-4233-81E6-BB162B2ED37D}">
  <dimension ref="B1:U19"/>
  <sheetViews>
    <sheetView workbookViewId="0">
      <selection activeCell="V6" sqref="V6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6" width="12.7109375" style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71" t="s">
        <v>72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</row>
    <row r="2" spans="2:21">
      <c r="B2" s="66" t="s">
        <v>73</v>
      </c>
      <c r="C2" s="67"/>
      <c r="D2" s="67"/>
      <c r="E2" s="67"/>
      <c r="F2" s="66" t="s">
        <v>73</v>
      </c>
      <c r="G2" s="67"/>
      <c r="H2" s="67"/>
      <c r="I2" s="67"/>
      <c r="J2" s="74" t="s">
        <v>73</v>
      </c>
      <c r="K2" s="75"/>
      <c r="L2" s="75"/>
      <c r="M2" s="75"/>
      <c r="N2" s="74" t="s">
        <v>73</v>
      </c>
      <c r="O2" s="75"/>
      <c r="P2" s="75"/>
      <c r="Q2" s="75"/>
      <c r="R2" s="74" t="s">
        <v>73</v>
      </c>
      <c r="S2" s="75"/>
      <c r="T2" s="75"/>
      <c r="U2" s="76"/>
    </row>
    <row r="3" spans="2:21">
      <c r="B3" s="66" t="s">
        <v>74</v>
      </c>
      <c r="C3" s="67"/>
      <c r="D3" s="67"/>
      <c r="E3" s="67"/>
      <c r="F3" s="66" t="s">
        <v>75</v>
      </c>
      <c r="G3" s="67"/>
      <c r="H3" s="67"/>
      <c r="I3" s="67"/>
      <c r="J3" s="68" t="s">
        <v>76</v>
      </c>
      <c r="K3" s="69"/>
      <c r="L3" s="69"/>
      <c r="M3" s="69"/>
      <c r="N3" s="68" t="s">
        <v>77</v>
      </c>
      <c r="O3" s="69"/>
      <c r="P3" s="69"/>
      <c r="Q3" s="69"/>
      <c r="R3" s="68" t="s">
        <v>78</v>
      </c>
      <c r="S3" s="69"/>
      <c r="T3" s="69"/>
      <c r="U3" s="70"/>
    </row>
    <row r="4" spans="2:21" ht="15.75" thickBot="1">
      <c r="B4" s="2" t="s">
        <v>19</v>
      </c>
      <c r="C4" s="3" t="s">
        <v>79</v>
      </c>
      <c r="D4" s="4" t="s">
        <v>80</v>
      </c>
      <c r="E4" s="4" t="s">
        <v>81</v>
      </c>
      <c r="F4" s="2" t="s">
        <v>19</v>
      </c>
      <c r="G4" s="3" t="s">
        <v>79</v>
      </c>
      <c r="H4" s="4" t="s">
        <v>80</v>
      </c>
      <c r="I4" s="4" t="s">
        <v>81</v>
      </c>
      <c r="J4" s="2" t="s">
        <v>19</v>
      </c>
      <c r="K4" s="3" t="s">
        <v>79</v>
      </c>
      <c r="L4" s="4" t="s">
        <v>80</v>
      </c>
      <c r="M4" s="4" t="s">
        <v>81</v>
      </c>
      <c r="N4" s="2" t="s">
        <v>19</v>
      </c>
      <c r="O4" s="3" t="s">
        <v>79</v>
      </c>
      <c r="P4" s="4" t="s">
        <v>80</v>
      </c>
      <c r="Q4" s="4" t="s">
        <v>81</v>
      </c>
      <c r="R4" s="2" t="s">
        <v>19</v>
      </c>
      <c r="S4" s="3" t="s">
        <v>79</v>
      </c>
      <c r="T4" s="4" t="s">
        <v>80</v>
      </c>
      <c r="U4" s="5" t="s">
        <v>81</v>
      </c>
    </row>
    <row r="5" spans="2:21">
      <c r="B5" s="6" t="s">
        <v>82</v>
      </c>
      <c r="C5" s="7"/>
      <c r="D5" s="8">
        <v>1.3</v>
      </c>
      <c r="E5" s="9">
        <f>D5*'Matriz de Carga'!G4</f>
        <v>120510</v>
      </c>
      <c r="F5" s="6" t="s">
        <v>82</v>
      </c>
      <c r="G5" s="7"/>
      <c r="H5" s="8">
        <v>1.3</v>
      </c>
      <c r="I5" s="9">
        <f>H5*'Matriz de Carga'!G4</f>
        <v>120510</v>
      </c>
      <c r="J5" s="6" t="s">
        <v>82</v>
      </c>
      <c r="K5" s="10"/>
      <c r="L5" s="8">
        <v>2.4</v>
      </c>
      <c r="M5" s="9">
        <f>L5*'Matriz de Carga'!G4</f>
        <v>222480</v>
      </c>
      <c r="N5" s="6" t="s">
        <v>82</v>
      </c>
      <c r="O5" s="10"/>
      <c r="P5" s="8">
        <v>2.8</v>
      </c>
      <c r="Q5" s="9">
        <f>P5*'Matriz de Carga'!G4</f>
        <v>259559.99999999997</v>
      </c>
      <c r="R5" s="6" t="s">
        <v>82</v>
      </c>
      <c r="S5" s="10"/>
      <c r="T5" s="8">
        <v>2.4</v>
      </c>
      <c r="U5" s="11">
        <f>T5*'Matriz de Carga'!G4</f>
        <v>222480</v>
      </c>
    </row>
    <row r="6" spans="2:21">
      <c r="B6" s="12" t="s">
        <v>83</v>
      </c>
      <c r="C6" s="26" t="s">
        <v>84</v>
      </c>
      <c r="D6" s="27">
        <v>4</v>
      </c>
      <c r="E6" s="28">
        <f>D6*'Matriz de Carga'!G10</f>
        <v>68740</v>
      </c>
      <c r="F6" s="12" t="s">
        <v>83</v>
      </c>
      <c r="G6" s="26" t="s">
        <v>84</v>
      </c>
      <c r="H6" s="27">
        <v>4</v>
      </c>
      <c r="I6" s="28">
        <f>H6*'Matriz de Carga'!G10</f>
        <v>68740</v>
      </c>
      <c r="J6" s="12" t="s">
        <v>83</v>
      </c>
      <c r="K6" s="26" t="s">
        <v>84</v>
      </c>
      <c r="L6" s="27">
        <v>4</v>
      </c>
      <c r="M6" s="28">
        <f>E6</f>
        <v>68740</v>
      </c>
      <c r="N6" s="12" t="s">
        <v>83</v>
      </c>
      <c r="O6" s="26" t="s">
        <v>84</v>
      </c>
      <c r="P6" s="27">
        <v>4</v>
      </c>
      <c r="Q6" s="28">
        <f>E6</f>
        <v>68740</v>
      </c>
      <c r="R6" s="12" t="s">
        <v>83</v>
      </c>
      <c r="S6" s="26" t="s">
        <v>84</v>
      </c>
      <c r="T6" s="27">
        <v>4</v>
      </c>
      <c r="U6" s="13">
        <f>E6</f>
        <v>68740</v>
      </c>
    </row>
    <row r="7" spans="2:21">
      <c r="B7" s="12" t="s">
        <v>25</v>
      </c>
      <c r="C7" s="35" t="s">
        <v>26</v>
      </c>
      <c r="D7" s="27">
        <v>1</v>
      </c>
      <c r="E7" s="33">
        <f>(VLOOKUP(C7,'Matriz de Carga'!$B$3:$C$38,2,0))*D7</f>
        <v>17084</v>
      </c>
      <c r="F7" s="12" t="s">
        <v>25</v>
      </c>
      <c r="G7" s="35" t="s">
        <v>26</v>
      </c>
      <c r="H7" s="27">
        <v>1</v>
      </c>
      <c r="I7" s="33">
        <f>(VLOOKUP(G7,'Matriz de Carga'!$B$3:$C$38,2,0))*H7</f>
        <v>17084</v>
      </c>
      <c r="J7" s="12" t="s">
        <v>25</v>
      </c>
      <c r="K7" s="35" t="s">
        <v>26</v>
      </c>
      <c r="L7" s="27">
        <v>1</v>
      </c>
      <c r="M7" s="33">
        <f>(VLOOKUP(K7,'Matriz de Carga'!$B$3:$C$38,2,0))*L7</f>
        <v>17084</v>
      </c>
      <c r="N7" s="12" t="s">
        <v>25</v>
      </c>
      <c r="O7" s="35" t="s">
        <v>26</v>
      </c>
      <c r="P7" s="27">
        <v>1</v>
      </c>
      <c r="Q7" s="33">
        <f>(VLOOKUP(O7,'Matriz de Carga'!$B$3:$C$38,2,0))*P7</f>
        <v>17084</v>
      </c>
      <c r="R7" s="12" t="s">
        <v>25</v>
      </c>
      <c r="S7" s="35" t="s">
        <v>26</v>
      </c>
      <c r="T7" s="27">
        <v>1</v>
      </c>
      <c r="U7" s="33">
        <f>(VLOOKUP(S7,'Matriz de Carga'!$B$3:$C$38,2,0))*T7</f>
        <v>17084</v>
      </c>
    </row>
    <row r="8" spans="2:21">
      <c r="B8" s="12" t="s">
        <v>36</v>
      </c>
      <c r="C8" s="26" t="s">
        <v>37</v>
      </c>
      <c r="D8" s="27">
        <v>1</v>
      </c>
      <c r="E8" s="33">
        <f>(VLOOKUP(C8,'Matriz de Carga'!$B$3:$C$38,2,0))*D8</f>
        <v>49761</v>
      </c>
      <c r="F8" s="12" t="s">
        <v>36</v>
      </c>
      <c r="G8" s="26" t="s">
        <v>37</v>
      </c>
      <c r="H8" s="27">
        <v>1</v>
      </c>
      <c r="I8" s="33">
        <f>(VLOOKUP(G8,'Matriz de Carga'!$B$3:$C$38,2,0))*H8</f>
        <v>49761</v>
      </c>
      <c r="J8" s="12" t="s">
        <v>85</v>
      </c>
      <c r="K8" s="35" t="s">
        <v>33</v>
      </c>
      <c r="L8" s="27">
        <v>1</v>
      </c>
      <c r="M8" s="33">
        <f>(VLOOKUP(K8,'Matriz de Carga'!$B$3:$C$38,2,0))*L8</f>
        <v>17123</v>
      </c>
      <c r="N8" s="12" t="s">
        <v>85</v>
      </c>
      <c r="O8" s="35" t="s">
        <v>33</v>
      </c>
      <c r="P8" s="27">
        <v>1</v>
      </c>
      <c r="Q8" s="33">
        <f>(VLOOKUP(O8,'Matriz de Carga'!$B$3:$C$38,2,0))*P8</f>
        <v>17123</v>
      </c>
      <c r="R8" s="12" t="s">
        <v>85</v>
      </c>
      <c r="S8" s="35" t="s">
        <v>33</v>
      </c>
      <c r="T8" s="27">
        <v>1</v>
      </c>
      <c r="U8" s="33">
        <f>(VLOOKUP(S8,'Matriz de Carga'!$B$3:$C$38,2,0))*T8</f>
        <v>17123</v>
      </c>
    </row>
    <row r="9" spans="2:21">
      <c r="B9" s="12" t="s">
        <v>86</v>
      </c>
      <c r="C9" s="26" t="s">
        <v>57</v>
      </c>
      <c r="D9" s="27">
        <v>1</v>
      </c>
      <c r="E9" s="33">
        <f>(VLOOKUP(C9,'Matriz de Carga'!$B$3:$C$38,2,0))*D9</f>
        <v>5975</v>
      </c>
      <c r="F9" s="12" t="s">
        <v>87</v>
      </c>
      <c r="G9" s="26" t="s">
        <v>59</v>
      </c>
      <c r="H9" s="27">
        <v>1</v>
      </c>
      <c r="I9" s="33">
        <f>(VLOOKUP(G9,'Matriz de Carga'!$B$3:$C$38,2,0))*H9</f>
        <v>4460</v>
      </c>
      <c r="J9" s="12" t="s">
        <v>36</v>
      </c>
      <c r="K9" s="26" t="s">
        <v>37</v>
      </c>
      <c r="L9" s="27">
        <v>1</v>
      </c>
      <c r="M9" s="33">
        <f>(VLOOKUP(K9,'Matriz de Carga'!$B$3:$C$38,2,0))*L9</f>
        <v>49761</v>
      </c>
      <c r="N9" s="12" t="s">
        <v>36</v>
      </c>
      <c r="O9" s="26" t="s">
        <v>37</v>
      </c>
      <c r="P9" s="27">
        <v>1</v>
      </c>
      <c r="Q9" s="33">
        <f>(VLOOKUP(O9,'Matriz de Carga'!$B$3:$C$38,2,0))*P9</f>
        <v>49761</v>
      </c>
      <c r="R9" s="12" t="s">
        <v>36</v>
      </c>
      <c r="S9" s="26" t="s">
        <v>37</v>
      </c>
      <c r="T9" s="27">
        <v>1</v>
      </c>
      <c r="U9" s="33">
        <f>(VLOOKUP(S9,'Matriz de Carga'!$B$3:$C$38,2,0))*T9</f>
        <v>49761</v>
      </c>
    </row>
    <row r="10" spans="2:21">
      <c r="B10" s="12" t="s">
        <v>87</v>
      </c>
      <c r="C10" s="26" t="s">
        <v>59</v>
      </c>
      <c r="D10" s="27">
        <v>1</v>
      </c>
      <c r="E10" s="33">
        <f>(VLOOKUP(C10,'Matriz de Carga'!$B$3:$C$38,2,0))*D10</f>
        <v>4460</v>
      </c>
      <c r="F10" s="14"/>
      <c r="G10" s="29"/>
      <c r="H10" s="29"/>
      <c r="I10" s="28"/>
      <c r="J10" s="12" t="s">
        <v>45</v>
      </c>
      <c r="K10" s="35" t="s">
        <v>47</v>
      </c>
      <c r="L10" s="27">
        <v>3</v>
      </c>
      <c r="M10" s="33">
        <f>(VLOOKUP(K10,'Matriz de Carga'!$B$3:$C$38,2,0))*L10</f>
        <v>114747</v>
      </c>
      <c r="N10" s="12" t="s">
        <v>45</v>
      </c>
      <c r="O10" s="35" t="s">
        <v>47</v>
      </c>
      <c r="P10" s="27">
        <v>3</v>
      </c>
      <c r="Q10" s="33">
        <f>(VLOOKUP(O10,'Matriz de Carga'!$B$3:$C$38,2,0))*P10</f>
        <v>114747</v>
      </c>
      <c r="R10" s="12" t="s">
        <v>45</v>
      </c>
      <c r="S10" s="35" t="s">
        <v>47</v>
      </c>
      <c r="T10" s="27">
        <v>3</v>
      </c>
      <c r="U10" s="33">
        <f>(VLOOKUP(S10,'Matriz de Carga'!$B$3:$C$38,2,0))*T10</f>
        <v>114747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88</v>
      </c>
      <c r="K11" s="35" t="s">
        <v>65</v>
      </c>
      <c r="L11" s="27">
        <v>1</v>
      </c>
      <c r="M11" s="33">
        <f>(VLOOKUP(K11,'Matriz de Carga'!$B$3:$C$38,2,0))*L11</f>
        <v>9782</v>
      </c>
      <c r="N11" s="12" t="s">
        <v>40</v>
      </c>
      <c r="O11" s="35" t="s">
        <v>41</v>
      </c>
      <c r="P11" s="27">
        <v>1</v>
      </c>
      <c r="Q11" s="33">
        <f>(VLOOKUP(O11,'Matriz de Carga'!$B$3:$C$38,2,0))*P11</f>
        <v>23752</v>
      </c>
      <c r="R11" s="12" t="s">
        <v>88</v>
      </c>
      <c r="S11" s="35" t="s">
        <v>65</v>
      </c>
      <c r="T11" s="27">
        <v>1</v>
      </c>
      <c r="U11" s="33">
        <f>(VLOOKUP(S11,'Matriz de Carga'!$B$3:$C$38,2,0))*T11</f>
        <v>9782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89</v>
      </c>
      <c r="K12" s="35" t="s">
        <v>67</v>
      </c>
      <c r="L12" s="27">
        <v>1</v>
      </c>
      <c r="M12" s="33">
        <f>(VLOOKUP(K12,'Matriz de Carga'!$B$3:$C$38,2,0))*L12</f>
        <v>13960</v>
      </c>
      <c r="N12" s="12" t="s">
        <v>88</v>
      </c>
      <c r="O12" s="35" t="s">
        <v>65</v>
      </c>
      <c r="P12" s="27">
        <v>1</v>
      </c>
      <c r="Q12" s="33">
        <f>(VLOOKUP(O12,'Matriz de Carga'!$B$3:$C$38,2,0))*P12</f>
        <v>9782</v>
      </c>
      <c r="R12" s="12" t="s">
        <v>89</v>
      </c>
      <c r="S12" s="35" t="s">
        <v>67</v>
      </c>
      <c r="T12" s="27">
        <v>1</v>
      </c>
      <c r="U12" s="33">
        <f>(VLOOKUP(S12,'Matriz de Carga'!$B$3:$C$38,2,0))*T12</f>
        <v>13960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87</v>
      </c>
      <c r="K13" s="26" t="s">
        <v>59</v>
      </c>
      <c r="L13" s="27">
        <v>1</v>
      </c>
      <c r="M13" s="33">
        <f>(VLOOKUP(K13,'Matriz de Carga'!$B$3:$C$38,2,0))*L13</f>
        <v>4460</v>
      </c>
      <c r="N13" s="12" t="s">
        <v>89</v>
      </c>
      <c r="O13" s="35" t="s">
        <v>67</v>
      </c>
      <c r="P13" s="27">
        <v>1</v>
      </c>
      <c r="Q13" s="33">
        <f>(VLOOKUP(O13,'Matriz de Carga'!$B$3:$C$38,2,0))*P13</f>
        <v>13960</v>
      </c>
      <c r="R13" s="12" t="s">
        <v>87</v>
      </c>
      <c r="S13" s="26" t="s">
        <v>59</v>
      </c>
      <c r="T13" s="27">
        <v>1</v>
      </c>
      <c r="U13" s="33">
        <f>(VLOOKUP(S13,'Matriz de Carga'!$B$3:$C$38,2,0))*T13</f>
        <v>4460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90</v>
      </c>
      <c r="K14" s="26" t="s">
        <v>63</v>
      </c>
      <c r="L14" s="27">
        <v>1</v>
      </c>
      <c r="M14" s="33">
        <f>(VLOOKUP(K14,'Matriz de Carga'!$B$3:$C$38,2,0))*L14</f>
        <v>32683</v>
      </c>
      <c r="N14" s="12" t="s">
        <v>87</v>
      </c>
      <c r="O14" s="26" t="s">
        <v>59</v>
      </c>
      <c r="P14" s="27">
        <v>1</v>
      </c>
      <c r="Q14" s="33">
        <f>(VLOOKUP(O14,'Matriz de Carga'!$B$3:$C$38,2,0))*P14</f>
        <v>4460</v>
      </c>
      <c r="R14" s="12" t="s">
        <v>90</v>
      </c>
      <c r="S14" s="26" t="s">
        <v>63</v>
      </c>
      <c r="T14" s="27">
        <v>1</v>
      </c>
      <c r="U14" s="33">
        <f>(VLOOKUP(S14,'Matriz de Carga'!$B$3:$C$38,2,0))*T14</f>
        <v>32683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 t="s">
        <v>90</v>
      </c>
      <c r="O15" s="26" t="s">
        <v>63</v>
      </c>
      <c r="P15" s="27">
        <v>1</v>
      </c>
      <c r="Q15" s="33">
        <f>(VLOOKUP(O15,'Matriz de Carga'!$B$3:$C$38,2,0))*P15</f>
        <v>32683</v>
      </c>
      <c r="R15" s="12"/>
      <c r="S15" s="26"/>
      <c r="T15" s="26"/>
      <c r="U15" s="13" t="str">
        <f>IFERROR(#REF!/(1-#REF!),"")</f>
        <v/>
      </c>
    </row>
    <row r="16" spans="2:21">
      <c r="B16" s="15" t="s">
        <v>91</v>
      </c>
      <c r="C16" s="30"/>
      <c r="D16" s="30"/>
      <c r="E16" s="32">
        <f>SUM(E6:E15)</f>
        <v>146020</v>
      </c>
      <c r="F16" s="15" t="s">
        <v>91</v>
      </c>
      <c r="G16" s="30"/>
      <c r="H16" s="30"/>
      <c r="I16" s="32">
        <f>SUM(I6:I15)</f>
        <v>140045</v>
      </c>
      <c r="J16" s="15" t="s">
        <v>91</v>
      </c>
      <c r="K16" s="30"/>
      <c r="L16" s="30"/>
      <c r="M16" s="32">
        <f>SUM(M6:M15)</f>
        <v>328340</v>
      </c>
      <c r="N16" s="15" t="s">
        <v>91</v>
      </c>
      <c r="O16" s="30"/>
      <c r="P16" s="30"/>
      <c r="Q16" s="32">
        <f>SUM(Q6:Q15)</f>
        <v>352092</v>
      </c>
      <c r="R16" s="15" t="s">
        <v>91</v>
      </c>
      <c r="S16" s="30"/>
      <c r="T16" s="30"/>
      <c r="U16" s="16">
        <f>SUM(U6:U15)</f>
        <v>328340</v>
      </c>
    </row>
    <row r="17" spans="2:21" ht="15.75" thickBot="1">
      <c r="B17" s="17" t="s">
        <v>92</v>
      </c>
      <c r="C17" s="18"/>
      <c r="D17" s="18"/>
      <c r="E17" s="19">
        <f>'Matriz de Carga'!G12</f>
        <v>30000</v>
      </c>
      <c r="F17" s="17" t="s">
        <v>92</v>
      </c>
      <c r="G17" s="18"/>
      <c r="H17" s="18"/>
      <c r="I17" s="19">
        <f>'Matriz de Carga'!G12</f>
        <v>30000</v>
      </c>
      <c r="J17" s="17" t="s">
        <v>92</v>
      </c>
      <c r="K17" s="20"/>
      <c r="L17" s="20"/>
      <c r="M17" s="19">
        <f>'Matriz de Carga'!G12</f>
        <v>30000</v>
      </c>
      <c r="N17" s="17" t="s">
        <v>92</v>
      </c>
      <c r="O17" s="20"/>
      <c r="P17" s="20"/>
      <c r="Q17" s="19">
        <f>'Matriz de Carga'!G12</f>
        <v>30000</v>
      </c>
      <c r="R17" s="17" t="s">
        <v>92</v>
      </c>
      <c r="S17" s="20"/>
      <c r="T17" s="20"/>
      <c r="U17" s="21">
        <f>'Matriz de Carga'!G12</f>
        <v>30000</v>
      </c>
    </row>
    <row r="18" spans="2:21" ht="15.75" thickBot="1">
      <c r="B18" s="22" t="s">
        <v>93</v>
      </c>
      <c r="C18" s="23"/>
      <c r="D18" s="23"/>
      <c r="E18" s="24">
        <f>E16+E5+E17</f>
        <v>296530</v>
      </c>
      <c r="F18" s="22" t="s">
        <v>93</v>
      </c>
      <c r="G18" s="23"/>
      <c r="H18" s="23"/>
      <c r="I18" s="24">
        <f>I16+I5+I17</f>
        <v>290555</v>
      </c>
      <c r="J18" s="22" t="s">
        <v>93</v>
      </c>
      <c r="K18" s="23"/>
      <c r="L18" s="23"/>
      <c r="M18" s="24">
        <f>M16+M5+M17</f>
        <v>580820</v>
      </c>
      <c r="N18" s="22" t="s">
        <v>93</v>
      </c>
      <c r="O18" s="23"/>
      <c r="P18" s="23"/>
      <c r="Q18" s="24">
        <f>Q16+Q5+Q17</f>
        <v>641652</v>
      </c>
      <c r="R18" s="22" t="s">
        <v>93</v>
      </c>
      <c r="S18" s="23"/>
      <c r="T18" s="23"/>
      <c r="U18" s="25">
        <f>U16+U5+U17</f>
        <v>580820</v>
      </c>
    </row>
    <row r="19" spans="2:21" ht="15.75" thickBot="1">
      <c r="B19" s="22" t="s">
        <v>94</v>
      </c>
      <c r="C19" s="23"/>
      <c r="D19" s="23"/>
      <c r="E19" s="24">
        <f>E18*1.19</f>
        <v>352870.7</v>
      </c>
      <c r="F19" s="22" t="s">
        <v>94</v>
      </c>
      <c r="G19" s="23"/>
      <c r="H19" s="23"/>
      <c r="I19" s="24">
        <f>I18*1.19</f>
        <v>345760.45</v>
      </c>
      <c r="J19" s="22" t="s">
        <v>94</v>
      </c>
      <c r="K19" s="23"/>
      <c r="L19" s="23"/>
      <c r="M19" s="24">
        <f>M18*1.19</f>
        <v>691175.79999999993</v>
      </c>
      <c r="N19" s="22" t="s">
        <v>94</v>
      </c>
      <c r="O19" s="23"/>
      <c r="P19" s="23"/>
      <c r="Q19" s="24">
        <f>Q18*1.19</f>
        <v>763565.88</v>
      </c>
      <c r="R19" s="22" t="s">
        <v>94</v>
      </c>
      <c r="S19" s="23"/>
      <c r="T19" s="23"/>
      <c r="U19" s="25">
        <f>U18*1.19</f>
        <v>691175.79999999993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ignoredErrors>
    <ignoredError sqref="E7 M7:M10 P7:Q11 U7:U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F25D-2F52-416D-B083-D801AEB8BBDC}">
  <dimension ref="B1:U19"/>
  <sheetViews>
    <sheetView topLeftCell="J1" workbookViewId="0">
      <selection activeCell="V6" sqref="V6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71" t="s">
        <v>95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</row>
    <row r="2" spans="2:21">
      <c r="B2" s="66" t="s">
        <v>73</v>
      </c>
      <c r="C2" s="67"/>
      <c r="D2" s="67"/>
      <c r="E2" s="67"/>
      <c r="F2" s="66" t="s">
        <v>73</v>
      </c>
      <c r="G2" s="67"/>
      <c r="H2" s="67"/>
      <c r="I2" s="67"/>
      <c r="J2" s="74" t="s">
        <v>73</v>
      </c>
      <c r="K2" s="75"/>
      <c r="L2" s="75"/>
      <c r="M2" s="75"/>
      <c r="N2" s="74" t="s">
        <v>73</v>
      </c>
      <c r="O2" s="75"/>
      <c r="P2" s="75"/>
      <c r="Q2" s="75"/>
      <c r="R2" s="74" t="s">
        <v>73</v>
      </c>
      <c r="S2" s="75"/>
      <c r="T2" s="75"/>
      <c r="U2" s="76"/>
    </row>
    <row r="3" spans="2:21">
      <c r="B3" s="66" t="s">
        <v>74</v>
      </c>
      <c r="C3" s="67"/>
      <c r="D3" s="67"/>
      <c r="E3" s="67"/>
      <c r="F3" s="66" t="s">
        <v>75</v>
      </c>
      <c r="G3" s="67"/>
      <c r="H3" s="67"/>
      <c r="I3" s="67"/>
      <c r="J3" s="68" t="s">
        <v>76</v>
      </c>
      <c r="K3" s="69"/>
      <c r="L3" s="69"/>
      <c r="M3" s="69"/>
      <c r="N3" s="68" t="s">
        <v>77</v>
      </c>
      <c r="O3" s="69"/>
      <c r="P3" s="69"/>
      <c r="Q3" s="69"/>
      <c r="R3" s="68" t="s">
        <v>78</v>
      </c>
      <c r="S3" s="69"/>
      <c r="T3" s="69"/>
      <c r="U3" s="70"/>
    </row>
    <row r="4" spans="2:21" ht="15.75" thickBot="1">
      <c r="B4" s="2" t="s">
        <v>19</v>
      </c>
      <c r="C4" s="3" t="s">
        <v>79</v>
      </c>
      <c r="D4" s="4" t="s">
        <v>80</v>
      </c>
      <c r="E4" s="4" t="s">
        <v>81</v>
      </c>
      <c r="F4" s="2" t="s">
        <v>19</v>
      </c>
      <c r="G4" s="3" t="s">
        <v>79</v>
      </c>
      <c r="H4" s="4" t="s">
        <v>80</v>
      </c>
      <c r="I4" s="4" t="s">
        <v>81</v>
      </c>
      <c r="J4" s="2" t="s">
        <v>19</v>
      </c>
      <c r="K4" s="3" t="s">
        <v>79</v>
      </c>
      <c r="L4" s="4" t="s">
        <v>80</v>
      </c>
      <c r="M4" s="4" t="s">
        <v>81</v>
      </c>
      <c r="N4" s="2" t="s">
        <v>19</v>
      </c>
      <c r="O4" s="3" t="s">
        <v>79</v>
      </c>
      <c r="P4" s="4" t="s">
        <v>80</v>
      </c>
      <c r="Q4" s="4" t="s">
        <v>81</v>
      </c>
      <c r="R4" s="2" t="s">
        <v>19</v>
      </c>
      <c r="S4" s="3" t="s">
        <v>79</v>
      </c>
      <c r="T4" s="4" t="s">
        <v>80</v>
      </c>
      <c r="U4" s="5" t="s">
        <v>81</v>
      </c>
    </row>
    <row r="5" spans="2:21">
      <c r="B5" s="6" t="s">
        <v>82</v>
      </c>
      <c r="C5" s="7"/>
      <c r="D5" s="8">
        <v>1.5</v>
      </c>
      <c r="E5" s="9">
        <f>D5*'Matriz de Carga'!G4</f>
        <v>139050</v>
      </c>
      <c r="F5" s="6" t="s">
        <v>82</v>
      </c>
      <c r="G5" s="7"/>
      <c r="H5" s="8">
        <v>1.5</v>
      </c>
      <c r="I5" s="9">
        <f>H5*'Matriz de Carga'!G4</f>
        <v>139050</v>
      </c>
      <c r="J5" s="6" t="s">
        <v>82</v>
      </c>
      <c r="K5" s="10"/>
      <c r="L5" s="8">
        <v>2.7</v>
      </c>
      <c r="M5" s="9">
        <f>L5*'Matriz de Carga'!G4</f>
        <v>250290.00000000003</v>
      </c>
      <c r="N5" s="6" t="s">
        <v>82</v>
      </c>
      <c r="O5" s="10"/>
      <c r="P5" s="8">
        <v>2.8</v>
      </c>
      <c r="Q5" s="9">
        <f>P5*'Matriz de Carga'!G4</f>
        <v>259559.99999999997</v>
      </c>
      <c r="R5" s="6" t="s">
        <v>82</v>
      </c>
      <c r="S5" s="10"/>
      <c r="T5" s="8">
        <v>2.7</v>
      </c>
      <c r="U5" s="11">
        <f>T5*'Matriz de Carga'!G4</f>
        <v>250290.00000000003</v>
      </c>
    </row>
    <row r="6" spans="2:21">
      <c r="B6" s="12" t="s">
        <v>83</v>
      </c>
      <c r="C6" s="26" t="s">
        <v>84</v>
      </c>
      <c r="D6" s="27">
        <v>4</v>
      </c>
      <c r="E6" s="28">
        <f>D6*'Matriz de Carga'!G10</f>
        <v>68740</v>
      </c>
      <c r="F6" s="12" t="s">
        <v>83</v>
      </c>
      <c r="G6" s="26" t="s">
        <v>84</v>
      </c>
      <c r="H6" s="27">
        <v>4</v>
      </c>
      <c r="I6" s="28">
        <f>H6*'Matriz de Carga'!G10</f>
        <v>68740</v>
      </c>
      <c r="J6" s="12" t="s">
        <v>83</v>
      </c>
      <c r="K6" s="26" t="s">
        <v>84</v>
      </c>
      <c r="L6" s="27">
        <v>4</v>
      </c>
      <c r="M6" s="28">
        <f>E6</f>
        <v>68740</v>
      </c>
      <c r="N6" s="12" t="s">
        <v>83</v>
      </c>
      <c r="O6" s="26" t="s">
        <v>84</v>
      </c>
      <c r="P6" s="27">
        <v>4</v>
      </c>
      <c r="Q6" s="28">
        <f>E6</f>
        <v>68740</v>
      </c>
      <c r="R6" s="12" t="s">
        <v>83</v>
      </c>
      <c r="S6" s="26" t="s">
        <v>84</v>
      </c>
      <c r="T6" s="27">
        <v>4</v>
      </c>
      <c r="U6" s="13">
        <f>E6</f>
        <v>68740</v>
      </c>
    </row>
    <row r="7" spans="2:21">
      <c r="B7" s="12" t="s">
        <v>25</v>
      </c>
      <c r="C7" s="35" t="s">
        <v>26</v>
      </c>
      <c r="D7" s="27">
        <v>1</v>
      </c>
      <c r="E7" s="33">
        <f>(VLOOKUP(C7,'Matriz de Carga'!$B$3:$C$38,2,0))*D7</f>
        <v>17084</v>
      </c>
      <c r="F7" s="12" t="s">
        <v>25</v>
      </c>
      <c r="G7" s="35" t="s">
        <v>26</v>
      </c>
      <c r="H7" s="27">
        <v>1</v>
      </c>
      <c r="I7" s="33">
        <f>(VLOOKUP(G7,'Matriz de Carga'!$B$3:$C$38,2,0))*H7</f>
        <v>17084</v>
      </c>
      <c r="J7" s="12" t="s">
        <v>25</v>
      </c>
      <c r="K7" s="35" t="s">
        <v>26</v>
      </c>
      <c r="L7" s="27">
        <v>1</v>
      </c>
      <c r="M7" s="33">
        <f>(VLOOKUP(K7,'Matriz de Carga'!$B$3:$C$38,2,0))*L7</f>
        <v>17084</v>
      </c>
      <c r="N7" s="12" t="s">
        <v>25</v>
      </c>
      <c r="O7" s="35" t="s">
        <v>26</v>
      </c>
      <c r="P7" s="27">
        <v>1</v>
      </c>
      <c r="Q7" s="33">
        <f>(VLOOKUP(O7,'Matriz de Carga'!$B$3:$C$38,2,0))*P7</f>
        <v>17084</v>
      </c>
      <c r="R7" s="12" t="s">
        <v>25</v>
      </c>
      <c r="S7" s="35" t="s">
        <v>26</v>
      </c>
      <c r="T7" s="27">
        <v>1</v>
      </c>
      <c r="U7" s="33">
        <f>(VLOOKUP(S7,'Matriz de Carga'!$B$3:$C$38,2,0))*T7</f>
        <v>17084</v>
      </c>
    </row>
    <row r="8" spans="2:21">
      <c r="B8" s="12" t="s">
        <v>36</v>
      </c>
      <c r="C8" s="26" t="s">
        <v>39</v>
      </c>
      <c r="D8" s="27">
        <v>1</v>
      </c>
      <c r="E8" s="33">
        <f>(VLOOKUP(C8,'Matriz de Carga'!$B$3:$C$38,2,0))*D8</f>
        <v>49520</v>
      </c>
      <c r="F8" s="12" t="s">
        <v>36</v>
      </c>
      <c r="G8" s="26" t="s">
        <v>39</v>
      </c>
      <c r="H8" s="27">
        <v>1</v>
      </c>
      <c r="I8" s="33">
        <f>(VLOOKUP(G8,'Matriz de Carga'!$B$3:$C$38,2,0))*H8</f>
        <v>49520</v>
      </c>
      <c r="J8" s="12" t="s">
        <v>85</v>
      </c>
      <c r="K8" s="26" t="s">
        <v>30</v>
      </c>
      <c r="L8" s="27">
        <v>1</v>
      </c>
      <c r="M8" s="33">
        <f>(VLOOKUP(K8,'Matriz de Carga'!$B$3:$C$38,2,0))*L8</f>
        <v>32372</v>
      </c>
      <c r="N8" s="12" t="s">
        <v>85</v>
      </c>
      <c r="O8" s="26" t="s">
        <v>30</v>
      </c>
      <c r="P8" s="27">
        <v>1</v>
      </c>
      <c r="Q8" s="33">
        <f>(VLOOKUP(O8,'Matriz de Carga'!$B$3:$C$38,2,0))*P8</f>
        <v>32372</v>
      </c>
      <c r="R8" s="12" t="s">
        <v>85</v>
      </c>
      <c r="S8" s="26" t="s">
        <v>30</v>
      </c>
      <c r="T8" s="27">
        <v>1</v>
      </c>
      <c r="U8" s="33">
        <f>(VLOOKUP(S8,'Matriz de Carga'!$B$3:$C$38,2,0))*T8</f>
        <v>32372</v>
      </c>
    </row>
    <row r="9" spans="2:21">
      <c r="B9" s="12" t="s">
        <v>86</v>
      </c>
      <c r="C9" s="26" t="s">
        <v>57</v>
      </c>
      <c r="D9" s="27">
        <v>1</v>
      </c>
      <c r="E9" s="33">
        <f>(VLOOKUP(C9,'Matriz de Carga'!$B$3:$C$38,2,0))*D9</f>
        <v>5975</v>
      </c>
      <c r="F9" s="12" t="s">
        <v>87</v>
      </c>
      <c r="G9" s="26" t="s">
        <v>59</v>
      </c>
      <c r="H9" s="27">
        <v>1</v>
      </c>
      <c r="I9" s="33">
        <f>(VLOOKUP(G9,'Matriz de Carga'!$B$3:$C$38,2,0))*H9</f>
        <v>4460</v>
      </c>
      <c r="J9" s="12" t="s">
        <v>36</v>
      </c>
      <c r="K9" s="26" t="s">
        <v>39</v>
      </c>
      <c r="L9" s="27">
        <v>1</v>
      </c>
      <c r="M9" s="33">
        <f>(VLOOKUP(K9,'Matriz de Carga'!$B$3:$C$38,2,0))*L9</f>
        <v>49520</v>
      </c>
      <c r="N9" s="12" t="s">
        <v>36</v>
      </c>
      <c r="O9" s="26" t="s">
        <v>39</v>
      </c>
      <c r="P9" s="27">
        <v>1</v>
      </c>
      <c r="Q9" s="33">
        <f>(VLOOKUP(O9,'Matriz de Carga'!$B$3:$C$38,2,0))*P9</f>
        <v>49520</v>
      </c>
      <c r="R9" s="12" t="s">
        <v>36</v>
      </c>
      <c r="S9" s="26" t="s">
        <v>39</v>
      </c>
      <c r="T9" s="27">
        <v>1</v>
      </c>
      <c r="U9" s="33">
        <f>(VLOOKUP(S9,'Matriz de Carga'!$B$3:$C$38,2,0))*T9</f>
        <v>49520</v>
      </c>
    </row>
    <row r="10" spans="2:21">
      <c r="B10" s="12" t="s">
        <v>87</v>
      </c>
      <c r="C10" s="26" t="s">
        <v>59</v>
      </c>
      <c r="D10" s="27">
        <v>1</v>
      </c>
      <c r="E10" s="33">
        <f>(VLOOKUP(C10,'Matriz de Carga'!$B$3:$C$38,2,0))*D10</f>
        <v>4460</v>
      </c>
      <c r="F10" s="12" t="s">
        <v>96</v>
      </c>
      <c r="G10" s="26" t="s">
        <v>61</v>
      </c>
      <c r="H10" s="27">
        <v>3</v>
      </c>
      <c r="I10" s="33">
        <f>(VLOOKUP(G10,'Matriz de Carga'!$B$3:$C$38,2,0))*H10</f>
        <v>8370</v>
      </c>
      <c r="J10" s="12" t="s">
        <v>45</v>
      </c>
      <c r="K10" s="35" t="s">
        <v>50</v>
      </c>
      <c r="L10" s="27">
        <v>4</v>
      </c>
      <c r="M10" s="33">
        <f>(VLOOKUP(K10,'Matriz de Carga'!$B$3:$C$38,2,0))*L10</f>
        <v>134060</v>
      </c>
      <c r="N10" s="12" t="s">
        <v>45</v>
      </c>
      <c r="O10" s="35" t="s">
        <v>50</v>
      </c>
      <c r="P10" s="27">
        <v>4</v>
      </c>
      <c r="Q10" s="33">
        <f>(VLOOKUP(O10,'Matriz de Carga'!$B$3:$C$38,2,0))*P10</f>
        <v>134060</v>
      </c>
      <c r="R10" s="12" t="s">
        <v>45</v>
      </c>
      <c r="S10" s="35" t="s">
        <v>50</v>
      </c>
      <c r="T10" s="27">
        <v>4</v>
      </c>
      <c r="U10" s="33">
        <f>(VLOOKUP(S10,'Matriz de Carga'!$B$3:$C$38,2,0))*T10</f>
        <v>134060</v>
      </c>
    </row>
    <row r="11" spans="2:21">
      <c r="B11" s="12" t="s">
        <v>96</v>
      </c>
      <c r="C11" s="26" t="s">
        <v>61</v>
      </c>
      <c r="D11" s="27">
        <v>3</v>
      </c>
      <c r="E11" s="33">
        <f>(VLOOKUP(C11,'Matriz de Carga'!$B$3:$C$38,2,0))*D11</f>
        <v>8370</v>
      </c>
      <c r="F11" s="15"/>
      <c r="G11" s="30"/>
      <c r="H11" s="30"/>
      <c r="I11" s="28"/>
      <c r="J11" s="12" t="s">
        <v>87</v>
      </c>
      <c r="K11" s="26" t="s">
        <v>59</v>
      </c>
      <c r="L11" s="27">
        <v>1</v>
      </c>
      <c r="M11" s="33">
        <f>(VLOOKUP(K11,'Matriz de Carga'!$B$3:$C$38,2,0))*L11</f>
        <v>4460</v>
      </c>
      <c r="N11" s="12" t="s">
        <v>40</v>
      </c>
      <c r="O11" s="35" t="s">
        <v>41</v>
      </c>
      <c r="P11" s="27">
        <v>1</v>
      </c>
      <c r="Q11" s="33">
        <f>(VLOOKUP(O11,'Matriz de Carga'!$B$3:$C$43,2,0))*P11</f>
        <v>23752</v>
      </c>
      <c r="R11" s="12" t="s">
        <v>87</v>
      </c>
      <c r="S11" s="26" t="s">
        <v>59</v>
      </c>
      <c r="T11" s="27">
        <v>1</v>
      </c>
      <c r="U11" s="33">
        <f>(VLOOKUP(S11,'Matriz de Carga'!$B$3:$C$38,2,0))*T11</f>
        <v>4460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90</v>
      </c>
      <c r="K12" s="26" t="s">
        <v>63</v>
      </c>
      <c r="L12" s="27">
        <v>1</v>
      </c>
      <c r="M12" s="33">
        <f>(VLOOKUP(K12,'Matriz de Carga'!$B$3:$C$38,2,0))*L12</f>
        <v>32683</v>
      </c>
      <c r="N12" s="12" t="s">
        <v>87</v>
      </c>
      <c r="O12" s="26" t="s">
        <v>59</v>
      </c>
      <c r="P12" s="27">
        <v>1</v>
      </c>
      <c r="Q12" s="33">
        <f>(VLOOKUP(O12,'Matriz de Carga'!$B$3:$C$38,2,0))*P12</f>
        <v>4460</v>
      </c>
      <c r="R12" s="12" t="s">
        <v>96</v>
      </c>
      <c r="S12" s="26" t="s">
        <v>61</v>
      </c>
      <c r="T12" s="27">
        <v>3</v>
      </c>
      <c r="U12" s="33">
        <f>(VLOOKUP(S12,'Matriz de Carga'!$B$3:$C$38,2,0))*T12</f>
        <v>8370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/>
      <c r="K13" s="26"/>
      <c r="L13" s="26"/>
      <c r="M13" s="28"/>
      <c r="N13" s="12" t="s">
        <v>96</v>
      </c>
      <c r="O13" s="26" t="s">
        <v>61</v>
      </c>
      <c r="P13" s="27">
        <v>3</v>
      </c>
      <c r="Q13" s="33">
        <f>(VLOOKUP(O13,'Matriz de Carga'!$B$3:$C$38,2,0))*P13</f>
        <v>8370</v>
      </c>
      <c r="R13" s="12" t="s">
        <v>90</v>
      </c>
      <c r="S13" s="26" t="s">
        <v>63</v>
      </c>
      <c r="T13" s="27">
        <v>1</v>
      </c>
      <c r="U13" s="33">
        <f>(VLOOKUP(S13,'Matriz de Carga'!$B$3:$C$38,2,0))*T13</f>
        <v>32683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 t="s">
        <v>90</v>
      </c>
      <c r="O14" s="26" t="s">
        <v>63</v>
      </c>
      <c r="P14" s="27">
        <v>1</v>
      </c>
      <c r="Q14" s="33">
        <f>(VLOOKUP(O14,'Matriz de Carga'!$B$3:$C$38,2,0))*P14</f>
        <v>32683</v>
      </c>
      <c r="R14" s="12"/>
      <c r="S14" s="26"/>
      <c r="T14" s="31"/>
      <c r="U14" s="33"/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7"/>
      <c r="M15" s="33"/>
      <c r="N15" s="12"/>
      <c r="O15" s="26"/>
      <c r="P15" s="26"/>
      <c r="Q15" s="28" t="str">
        <f>IFERROR(#REF!/(1-#REF!),"")</f>
        <v/>
      </c>
      <c r="R15" s="12"/>
      <c r="S15" s="26"/>
      <c r="T15" s="26"/>
      <c r="U15" s="13"/>
    </row>
    <row r="16" spans="2:21">
      <c r="B16" s="15" t="s">
        <v>91</v>
      </c>
      <c r="C16" s="30"/>
      <c r="D16" s="30"/>
      <c r="E16" s="32">
        <f>SUM(E6:E15)</f>
        <v>154149</v>
      </c>
      <c r="F16" s="15" t="s">
        <v>91</v>
      </c>
      <c r="G16" s="30"/>
      <c r="H16" s="30"/>
      <c r="I16" s="32">
        <f>SUM(I6:I15)</f>
        <v>148174</v>
      </c>
      <c r="J16" s="15" t="s">
        <v>91</v>
      </c>
      <c r="K16" s="30"/>
      <c r="L16" s="30"/>
      <c r="M16" s="32">
        <f>SUM(M6:M15)</f>
        <v>338919</v>
      </c>
      <c r="N16" s="15" t="s">
        <v>91</v>
      </c>
      <c r="O16" s="30"/>
      <c r="P16" s="30"/>
      <c r="Q16" s="32">
        <f>SUM(Q6:Q15)</f>
        <v>371041</v>
      </c>
      <c r="R16" s="15" t="s">
        <v>91</v>
      </c>
      <c r="S16" s="30"/>
      <c r="T16" s="30"/>
      <c r="U16" s="16">
        <f>SUM(U6:U15)</f>
        <v>347289</v>
      </c>
    </row>
    <row r="17" spans="2:21" ht="15.75" thickBot="1">
      <c r="B17" s="17" t="s">
        <v>92</v>
      </c>
      <c r="C17" s="18"/>
      <c r="D17" s="18"/>
      <c r="E17" s="19">
        <f>'Matriz de Carga'!G12</f>
        <v>30000</v>
      </c>
      <c r="F17" s="17" t="s">
        <v>92</v>
      </c>
      <c r="G17" s="18"/>
      <c r="H17" s="18"/>
      <c r="I17" s="19">
        <f>'Matriz de Carga'!G12</f>
        <v>30000</v>
      </c>
      <c r="J17" s="17" t="s">
        <v>92</v>
      </c>
      <c r="K17" s="20"/>
      <c r="L17" s="20"/>
      <c r="M17" s="19">
        <f>'Matriz de Carga'!G12</f>
        <v>30000</v>
      </c>
      <c r="N17" s="17" t="s">
        <v>92</v>
      </c>
      <c r="O17" s="20"/>
      <c r="P17" s="20"/>
      <c r="Q17" s="19">
        <f>'Matriz de Carga'!G12</f>
        <v>30000</v>
      </c>
      <c r="R17" s="17" t="s">
        <v>92</v>
      </c>
      <c r="S17" s="20"/>
      <c r="T17" s="20"/>
      <c r="U17" s="21">
        <f>'Matriz de Carga'!G12</f>
        <v>30000</v>
      </c>
    </row>
    <row r="18" spans="2:21" ht="15.75" thickBot="1">
      <c r="B18" s="22" t="s">
        <v>93</v>
      </c>
      <c r="C18" s="23"/>
      <c r="D18" s="23"/>
      <c r="E18" s="24">
        <f>E16+E5+E17</f>
        <v>323199</v>
      </c>
      <c r="F18" s="22" t="s">
        <v>93</v>
      </c>
      <c r="G18" s="23"/>
      <c r="H18" s="23"/>
      <c r="I18" s="24">
        <f>I16+I5+I17</f>
        <v>317224</v>
      </c>
      <c r="J18" s="22" t="s">
        <v>93</v>
      </c>
      <c r="K18" s="23"/>
      <c r="L18" s="23"/>
      <c r="M18" s="24">
        <f>M16+M5+M17</f>
        <v>619209</v>
      </c>
      <c r="N18" s="22" t="s">
        <v>93</v>
      </c>
      <c r="O18" s="23"/>
      <c r="P18" s="23"/>
      <c r="Q18" s="24">
        <f>Q16+Q5+Q17</f>
        <v>660601</v>
      </c>
      <c r="R18" s="22" t="s">
        <v>93</v>
      </c>
      <c r="S18" s="23"/>
      <c r="T18" s="23"/>
      <c r="U18" s="25">
        <f>U16+U5+U17</f>
        <v>627579</v>
      </c>
    </row>
    <row r="19" spans="2:21" ht="15.75" thickBot="1">
      <c r="B19" s="22" t="s">
        <v>94</v>
      </c>
      <c r="C19" s="23"/>
      <c r="D19" s="23"/>
      <c r="E19" s="24">
        <f>E18*1.19</f>
        <v>384606.81</v>
      </c>
      <c r="F19" s="22" t="s">
        <v>94</v>
      </c>
      <c r="G19" s="23"/>
      <c r="H19" s="23"/>
      <c r="I19" s="24">
        <f>I18*1.19</f>
        <v>377496.56</v>
      </c>
      <c r="J19" s="22" t="s">
        <v>94</v>
      </c>
      <c r="K19" s="23"/>
      <c r="L19" s="23"/>
      <c r="M19" s="24">
        <f>M18*1.19</f>
        <v>736858.71</v>
      </c>
      <c r="N19" s="22" t="s">
        <v>94</v>
      </c>
      <c r="O19" s="23"/>
      <c r="P19" s="23"/>
      <c r="Q19" s="24">
        <f>Q18*1.19</f>
        <v>786115.19</v>
      </c>
      <c r="R19" s="22" t="s">
        <v>94</v>
      </c>
      <c r="S19" s="23"/>
      <c r="T19" s="23"/>
      <c r="U19" s="25">
        <f>U18*1.19</f>
        <v>746819.01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ignoredErrors>
    <ignoredError sqref="E7 M7:M9 Q7:Q11 U7:U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9845-AE6D-468B-A400-330BD5B535B7}">
  <dimension ref="B1:U19"/>
  <sheetViews>
    <sheetView topLeftCell="H1" workbookViewId="0">
      <selection activeCell="V6" sqref="V6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71" t="s">
        <v>97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</row>
    <row r="2" spans="2:21">
      <c r="B2" s="66" t="s">
        <v>73</v>
      </c>
      <c r="C2" s="67"/>
      <c r="D2" s="67"/>
      <c r="E2" s="67"/>
      <c r="F2" s="66" t="s">
        <v>73</v>
      </c>
      <c r="G2" s="67"/>
      <c r="H2" s="67"/>
      <c r="I2" s="67"/>
      <c r="J2" s="74" t="s">
        <v>73</v>
      </c>
      <c r="K2" s="75"/>
      <c r="L2" s="75"/>
      <c r="M2" s="75"/>
      <c r="N2" s="74" t="s">
        <v>73</v>
      </c>
      <c r="O2" s="75"/>
      <c r="P2" s="75"/>
      <c r="Q2" s="75"/>
      <c r="R2" s="74" t="s">
        <v>73</v>
      </c>
      <c r="S2" s="75"/>
      <c r="T2" s="75"/>
      <c r="U2" s="76"/>
    </row>
    <row r="3" spans="2:21">
      <c r="B3" s="66" t="s">
        <v>74</v>
      </c>
      <c r="C3" s="67"/>
      <c r="D3" s="67"/>
      <c r="E3" s="67"/>
      <c r="F3" s="66" t="s">
        <v>75</v>
      </c>
      <c r="G3" s="67"/>
      <c r="H3" s="67"/>
      <c r="I3" s="67"/>
      <c r="J3" s="68" t="s">
        <v>76</v>
      </c>
      <c r="K3" s="69"/>
      <c r="L3" s="69"/>
      <c r="M3" s="69"/>
      <c r="N3" s="68" t="s">
        <v>77</v>
      </c>
      <c r="O3" s="69"/>
      <c r="P3" s="69"/>
      <c r="Q3" s="69"/>
      <c r="R3" s="68" t="s">
        <v>78</v>
      </c>
      <c r="S3" s="69"/>
      <c r="T3" s="69"/>
      <c r="U3" s="70"/>
    </row>
    <row r="4" spans="2:21" ht="15.75" thickBot="1">
      <c r="B4" s="2" t="s">
        <v>19</v>
      </c>
      <c r="C4" s="3" t="s">
        <v>79</v>
      </c>
      <c r="D4" s="4" t="s">
        <v>80</v>
      </c>
      <c r="E4" s="4" t="s">
        <v>81</v>
      </c>
      <c r="F4" s="2" t="s">
        <v>19</v>
      </c>
      <c r="G4" s="3" t="s">
        <v>79</v>
      </c>
      <c r="H4" s="4" t="s">
        <v>80</v>
      </c>
      <c r="I4" s="4" t="s">
        <v>81</v>
      </c>
      <c r="J4" s="2" t="s">
        <v>19</v>
      </c>
      <c r="K4" s="3" t="s">
        <v>79</v>
      </c>
      <c r="L4" s="4" t="s">
        <v>80</v>
      </c>
      <c r="M4" s="4" t="s">
        <v>81</v>
      </c>
      <c r="N4" s="2" t="s">
        <v>19</v>
      </c>
      <c r="O4" s="3" t="s">
        <v>79</v>
      </c>
      <c r="P4" s="4" t="s">
        <v>80</v>
      </c>
      <c r="Q4" s="4" t="s">
        <v>81</v>
      </c>
      <c r="R4" s="2" t="s">
        <v>19</v>
      </c>
      <c r="S4" s="3" t="s">
        <v>79</v>
      </c>
      <c r="T4" s="4" t="s">
        <v>80</v>
      </c>
      <c r="U4" s="5" t="s">
        <v>81</v>
      </c>
    </row>
    <row r="5" spans="2:21">
      <c r="B5" s="6" t="s">
        <v>82</v>
      </c>
      <c r="C5" s="7"/>
      <c r="D5" s="8">
        <v>1.3</v>
      </c>
      <c r="E5" s="9">
        <f>D5*'Matriz de Carga'!G4</f>
        <v>120510</v>
      </c>
      <c r="F5" s="6" t="s">
        <v>82</v>
      </c>
      <c r="G5" s="7"/>
      <c r="H5" s="8">
        <v>1.3</v>
      </c>
      <c r="I5" s="9">
        <f>H5*'Matriz de Carga'!G4</f>
        <v>120510</v>
      </c>
      <c r="J5" s="6" t="s">
        <v>82</v>
      </c>
      <c r="K5" s="10"/>
      <c r="L5" s="8">
        <v>2.2999999999999998</v>
      </c>
      <c r="M5" s="9">
        <f>L5*'Matriz de Carga'!G4</f>
        <v>213209.99999999997</v>
      </c>
      <c r="N5" s="6" t="s">
        <v>82</v>
      </c>
      <c r="O5" s="10"/>
      <c r="P5" s="8">
        <v>2.6</v>
      </c>
      <c r="Q5" s="9">
        <f>P5*'Matriz de Carga'!G4</f>
        <v>241020</v>
      </c>
      <c r="R5" s="6" t="s">
        <v>82</v>
      </c>
      <c r="S5" s="10"/>
      <c r="T5" s="8">
        <v>2.2999999999999998</v>
      </c>
      <c r="U5" s="11">
        <f>T5*'Matriz de Carga'!G4</f>
        <v>213209.99999999997</v>
      </c>
    </row>
    <row r="6" spans="2:21">
      <c r="B6" s="12" t="s">
        <v>83</v>
      </c>
      <c r="C6" s="26" t="s">
        <v>98</v>
      </c>
      <c r="D6" s="27">
        <v>4</v>
      </c>
      <c r="E6" s="28">
        <f>D6*'Matriz de Carga'!G6</f>
        <v>63600</v>
      </c>
      <c r="F6" s="12" t="s">
        <v>83</v>
      </c>
      <c r="G6" s="26" t="s">
        <v>98</v>
      </c>
      <c r="H6" s="27">
        <v>4</v>
      </c>
      <c r="I6" s="28">
        <f>H6*'Matriz de Carga'!G6</f>
        <v>63600</v>
      </c>
      <c r="J6" s="12" t="s">
        <v>83</v>
      </c>
      <c r="K6" s="26" t="s">
        <v>98</v>
      </c>
      <c r="L6" s="27">
        <v>4</v>
      </c>
      <c r="M6" s="28">
        <f>L6*'Matriz de Carga'!G6</f>
        <v>63600</v>
      </c>
      <c r="N6" s="12" t="s">
        <v>83</v>
      </c>
      <c r="O6" s="26" t="s">
        <v>98</v>
      </c>
      <c r="P6" s="27">
        <v>4</v>
      </c>
      <c r="Q6" s="28">
        <f>P6*'Matriz de Carga'!G6</f>
        <v>63600</v>
      </c>
      <c r="R6" s="12" t="s">
        <v>83</v>
      </c>
      <c r="S6" s="26" t="s">
        <v>98</v>
      </c>
      <c r="T6" s="27">
        <v>4</v>
      </c>
      <c r="U6" s="13">
        <f>T6*'Matriz de Carga'!G6</f>
        <v>63600</v>
      </c>
    </row>
    <row r="7" spans="2:21">
      <c r="B7" s="12" t="s">
        <v>25</v>
      </c>
      <c r="C7" s="35" t="s">
        <v>26</v>
      </c>
      <c r="D7" s="27">
        <v>1</v>
      </c>
      <c r="E7" s="33">
        <f>(VLOOKUP(C7,'Matriz de Carga'!$B$3:$C$38,2,0))*D7</f>
        <v>17084</v>
      </c>
      <c r="F7" s="12" t="s">
        <v>25</v>
      </c>
      <c r="G7" s="35" t="s">
        <v>26</v>
      </c>
      <c r="H7" s="27">
        <v>1</v>
      </c>
      <c r="I7" s="33">
        <f>(VLOOKUP(G7,'Matriz de Carga'!$B$3:$C$38,2,0))*H7</f>
        <v>17084</v>
      </c>
      <c r="J7" s="12" t="s">
        <v>25</v>
      </c>
      <c r="K7" s="35" t="s">
        <v>26</v>
      </c>
      <c r="L7" s="27">
        <v>1</v>
      </c>
      <c r="M7" s="33">
        <f>(VLOOKUP(K7,'Matriz de Carga'!$B$3:$C$38,2,0))*L7</f>
        <v>17084</v>
      </c>
      <c r="N7" s="12" t="s">
        <v>25</v>
      </c>
      <c r="O7" s="35" t="s">
        <v>26</v>
      </c>
      <c r="P7" s="27">
        <v>1</v>
      </c>
      <c r="Q7" s="33">
        <f>(VLOOKUP(O7,'Matriz de Carga'!$B$3:$C$38,2,0))*P7</f>
        <v>17084</v>
      </c>
      <c r="R7" s="12" t="s">
        <v>25</v>
      </c>
      <c r="S7" s="35" t="s">
        <v>26</v>
      </c>
      <c r="T7" s="27">
        <v>1</v>
      </c>
      <c r="U7" s="33">
        <f>(VLOOKUP(S7,'Matriz de Carga'!$B$3:$C$38,2,0))*T7</f>
        <v>17084</v>
      </c>
    </row>
    <row r="8" spans="2:21">
      <c r="B8" s="12" t="s">
        <v>36</v>
      </c>
      <c r="C8" s="26" t="s">
        <v>37</v>
      </c>
      <c r="D8" s="27">
        <v>1</v>
      </c>
      <c r="E8" s="33">
        <f>(VLOOKUP(C8,'Matriz de Carga'!$B$3:$C$38,2,0))*D8</f>
        <v>49761</v>
      </c>
      <c r="F8" s="12" t="s">
        <v>36</v>
      </c>
      <c r="G8" s="26" t="s">
        <v>37</v>
      </c>
      <c r="H8" s="27">
        <v>1</v>
      </c>
      <c r="I8" s="33">
        <f>(VLOOKUP(G8,'Matriz de Carga'!$B$3:$C$38,2,0))*H8</f>
        <v>49761</v>
      </c>
      <c r="J8" s="12" t="s">
        <v>85</v>
      </c>
      <c r="K8" s="35" t="s">
        <v>35</v>
      </c>
      <c r="L8" s="27">
        <v>1</v>
      </c>
      <c r="M8" s="33">
        <f>(VLOOKUP(K8,'Matriz de Carga'!$B$3:$C$38,2,0))*L8</f>
        <v>28899</v>
      </c>
      <c r="N8" s="12" t="s">
        <v>85</v>
      </c>
      <c r="O8" s="35" t="s">
        <v>35</v>
      </c>
      <c r="P8" s="27">
        <v>1</v>
      </c>
      <c r="Q8" s="33">
        <f>(VLOOKUP(O8,'Matriz de Carga'!$B$3:$C$38,2,0))*P8</f>
        <v>28899</v>
      </c>
      <c r="R8" s="12" t="s">
        <v>85</v>
      </c>
      <c r="S8" s="35" t="s">
        <v>35</v>
      </c>
      <c r="T8" s="27">
        <v>1</v>
      </c>
      <c r="U8" s="33">
        <f>(VLOOKUP(S8,'Matriz de Carga'!$B$3:$C$38,2,0))*T8</f>
        <v>28899</v>
      </c>
    </row>
    <row r="9" spans="2:21">
      <c r="B9" s="12" t="s">
        <v>86</v>
      </c>
      <c r="C9" s="26" t="s">
        <v>57</v>
      </c>
      <c r="D9" s="27">
        <v>1</v>
      </c>
      <c r="E9" s="33">
        <f>(VLOOKUP(C9,'Matriz de Carga'!$B$3:$C$38,2,0))*D9</f>
        <v>5975</v>
      </c>
      <c r="F9" s="12" t="s">
        <v>87</v>
      </c>
      <c r="G9" s="26" t="s">
        <v>59</v>
      </c>
      <c r="H9" s="27">
        <v>1</v>
      </c>
      <c r="I9" s="33">
        <f>(VLOOKUP(G9,'Matriz de Carga'!$B$3:$C$38,2,0))*H9</f>
        <v>4460</v>
      </c>
      <c r="J9" s="12" t="s">
        <v>36</v>
      </c>
      <c r="K9" s="26" t="s">
        <v>37</v>
      </c>
      <c r="L9" s="27">
        <v>1</v>
      </c>
      <c r="M9" s="33">
        <f>(VLOOKUP(K9,'Matriz de Carga'!$B$3:$C$38,2,0))*L9</f>
        <v>49761</v>
      </c>
      <c r="N9" s="12" t="s">
        <v>36</v>
      </c>
      <c r="O9" s="26" t="s">
        <v>37</v>
      </c>
      <c r="P9" s="27">
        <v>1</v>
      </c>
      <c r="Q9" s="33">
        <f>(VLOOKUP(O9,'Matriz de Carga'!$B$3:$C$38,2,0))*P9</f>
        <v>49761</v>
      </c>
      <c r="R9" s="12" t="s">
        <v>36</v>
      </c>
      <c r="S9" s="26" t="s">
        <v>37</v>
      </c>
      <c r="T9" s="27">
        <v>1</v>
      </c>
      <c r="U9" s="33">
        <f>(VLOOKUP(S9,'Matriz de Carga'!$B$3:$C$38,2,0))*T9</f>
        <v>49761</v>
      </c>
    </row>
    <row r="10" spans="2:21">
      <c r="B10" s="12" t="s">
        <v>87</v>
      </c>
      <c r="C10" s="26" t="s">
        <v>59</v>
      </c>
      <c r="D10" s="27">
        <v>1</v>
      </c>
      <c r="E10" s="33">
        <f>(VLOOKUP(C10,'Matriz de Carga'!$B$3:$C$38,2,0))*D10</f>
        <v>4460</v>
      </c>
      <c r="F10" s="12"/>
      <c r="G10" s="26"/>
      <c r="H10" s="27"/>
      <c r="I10" s="33"/>
      <c r="J10" s="12" t="s">
        <v>45</v>
      </c>
      <c r="K10" s="26" t="s">
        <v>49</v>
      </c>
      <c r="L10" s="27">
        <v>4</v>
      </c>
      <c r="M10" s="33">
        <f>(VLOOKUP(K10,'Matriz de Carga'!$B$3:$C$38,2,0))*L10</f>
        <v>61552</v>
      </c>
      <c r="N10" s="12" t="s">
        <v>45</v>
      </c>
      <c r="O10" s="26" t="s">
        <v>49</v>
      </c>
      <c r="P10" s="27">
        <v>4</v>
      </c>
      <c r="Q10" s="33">
        <f>(VLOOKUP(O10,'Matriz de Carga'!$B$3:$C$38,2,0))*P10</f>
        <v>61552</v>
      </c>
      <c r="R10" s="12" t="s">
        <v>45</v>
      </c>
      <c r="S10" s="26" t="s">
        <v>49</v>
      </c>
      <c r="T10" s="27">
        <v>4</v>
      </c>
      <c r="U10" s="33">
        <f>(VLOOKUP(S10,'Matriz de Carga'!$B$3:$C$38,2,0))*T10</f>
        <v>61552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87</v>
      </c>
      <c r="K11" s="26" t="s">
        <v>59</v>
      </c>
      <c r="L11" s="27">
        <v>1</v>
      </c>
      <c r="M11" s="33">
        <f>(VLOOKUP(K11,'Matriz de Carga'!$B$3:$C$38,2,0))*L11</f>
        <v>4460</v>
      </c>
      <c r="N11" s="12" t="s">
        <v>40</v>
      </c>
      <c r="O11" s="35" t="s">
        <v>41</v>
      </c>
      <c r="P11" s="27">
        <v>1</v>
      </c>
      <c r="Q11" s="33">
        <f>(VLOOKUP(O11,'Matriz de Carga'!$B$3:$C$38,2,0))*P11</f>
        <v>23752</v>
      </c>
      <c r="R11" s="12" t="s">
        <v>87</v>
      </c>
      <c r="S11" s="26" t="s">
        <v>59</v>
      </c>
      <c r="T11" s="27">
        <v>1</v>
      </c>
      <c r="U11" s="33">
        <f>(VLOOKUP(S11,'Matriz de Carga'!$B$3:$C$38,2,0))*T11</f>
        <v>4460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90</v>
      </c>
      <c r="K12" s="26" t="s">
        <v>63</v>
      </c>
      <c r="L12" s="27">
        <v>1</v>
      </c>
      <c r="M12" s="33">
        <f>(VLOOKUP(K12,'Matriz de Carga'!$B$3:$C$38,2,0))*L12</f>
        <v>32683</v>
      </c>
      <c r="N12" s="12" t="s">
        <v>87</v>
      </c>
      <c r="O12" s="26" t="s">
        <v>59</v>
      </c>
      <c r="P12" s="27">
        <v>1</v>
      </c>
      <c r="Q12" s="33">
        <f>(VLOOKUP(O12,'Matriz de Carga'!$B$3:$C$38,2,0))*P12</f>
        <v>4460</v>
      </c>
      <c r="R12" s="12" t="s">
        <v>90</v>
      </c>
      <c r="S12" s="26" t="s">
        <v>63</v>
      </c>
      <c r="T12" s="27">
        <v>1</v>
      </c>
      <c r="U12" s="33">
        <f>(VLOOKUP(S12,'Matriz de Carga'!$B$3:$C$38,2,0))*T12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/>
      <c r="K13" s="26"/>
      <c r="L13" s="26"/>
      <c r="M13" s="28"/>
      <c r="N13" s="12" t="s">
        <v>90</v>
      </c>
      <c r="O13" s="26" t="s">
        <v>63</v>
      </c>
      <c r="P13" s="27">
        <v>1</v>
      </c>
      <c r="Q13" s="33">
        <f>(VLOOKUP(O13,'Matriz de Carga'!$B$3:$C$38,2,0))*P13</f>
        <v>32683</v>
      </c>
      <c r="R13" s="12"/>
      <c r="S13" s="26"/>
      <c r="T13" s="31"/>
      <c r="U13" s="33"/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/>
      <c r="O14" s="26"/>
      <c r="P14" s="26"/>
      <c r="Q14" s="28"/>
      <c r="R14" s="12"/>
      <c r="S14" s="26"/>
      <c r="T14" s="31"/>
      <c r="U14" s="33"/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/>
      <c r="O15" s="26"/>
      <c r="P15" s="26"/>
      <c r="Q15" s="28" t="str">
        <f>IFERROR(#REF!/(1-#REF!),"")</f>
        <v/>
      </c>
      <c r="R15" s="12"/>
      <c r="S15" s="26"/>
      <c r="T15" s="26"/>
      <c r="U15" s="13" t="str">
        <f>IFERROR(#REF!/(1-#REF!),"")</f>
        <v/>
      </c>
    </row>
    <row r="16" spans="2:21">
      <c r="B16" s="15" t="s">
        <v>91</v>
      </c>
      <c r="C16" s="30"/>
      <c r="D16" s="30"/>
      <c r="E16" s="32">
        <f>SUM(E6:E15)</f>
        <v>140880</v>
      </c>
      <c r="F16" s="15" t="s">
        <v>91</v>
      </c>
      <c r="G16" s="30"/>
      <c r="H16" s="30"/>
      <c r="I16" s="32">
        <f>SUM(I6:I15)</f>
        <v>134905</v>
      </c>
      <c r="J16" s="15" t="s">
        <v>91</v>
      </c>
      <c r="K16" s="30"/>
      <c r="L16" s="30"/>
      <c r="M16" s="32">
        <f>SUM(M6:M15)</f>
        <v>258039</v>
      </c>
      <c r="N16" s="15" t="s">
        <v>91</v>
      </c>
      <c r="O16" s="30"/>
      <c r="P16" s="30"/>
      <c r="Q16" s="32">
        <f>SUM(Q6:Q15)</f>
        <v>281791</v>
      </c>
      <c r="R16" s="15" t="s">
        <v>91</v>
      </c>
      <c r="S16" s="30"/>
      <c r="T16" s="30"/>
      <c r="U16" s="16">
        <f>SUM(U6:U15)</f>
        <v>258039</v>
      </c>
    </row>
    <row r="17" spans="2:21" ht="15.75" thickBot="1">
      <c r="B17" s="17" t="s">
        <v>92</v>
      </c>
      <c r="C17" s="18"/>
      <c r="D17" s="18"/>
      <c r="E17" s="19">
        <f>'Matriz de Carga'!G12</f>
        <v>30000</v>
      </c>
      <c r="F17" s="17" t="s">
        <v>92</v>
      </c>
      <c r="G17" s="18"/>
      <c r="H17" s="18"/>
      <c r="I17" s="19">
        <f>'Matriz de Carga'!G12</f>
        <v>30000</v>
      </c>
      <c r="J17" s="17" t="s">
        <v>92</v>
      </c>
      <c r="K17" s="20"/>
      <c r="L17" s="20"/>
      <c r="M17" s="19">
        <f>'Matriz de Carga'!G12</f>
        <v>30000</v>
      </c>
      <c r="N17" s="17" t="s">
        <v>92</v>
      </c>
      <c r="O17" s="20"/>
      <c r="P17" s="20"/>
      <c r="Q17" s="19">
        <f>'Matriz de Carga'!G12</f>
        <v>30000</v>
      </c>
      <c r="R17" s="17" t="s">
        <v>92</v>
      </c>
      <c r="S17" s="20"/>
      <c r="T17" s="20"/>
      <c r="U17" s="21">
        <f>'Matriz de Carga'!G12</f>
        <v>30000</v>
      </c>
    </row>
    <row r="18" spans="2:21" ht="15.75" thickBot="1">
      <c r="B18" s="22" t="s">
        <v>93</v>
      </c>
      <c r="C18" s="23"/>
      <c r="D18" s="23"/>
      <c r="E18" s="24">
        <f>E16+E5+E17</f>
        <v>291390</v>
      </c>
      <c r="F18" s="22" t="s">
        <v>93</v>
      </c>
      <c r="G18" s="23"/>
      <c r="H18" s="23"/>
      <c r="I18" s="24">
        <f>I16+I5+I17</f>
        <v>285415</v>
      </c>
      <c r="J18" s="22" t="s">
        <v>93</v>
      </c>
      <c r="K18" s="23"/>
      <c r="L18" s="23"/>
      <c r="M18" s="24">
        <f>M16+M5+M17</f>
        <v>501249</v>
      </c>
      <c r="N18" s="22" t="s">
        <v>93</v>
      </c>
      <c r="O18" s="23"/>
      <c r="P18" s="23"/>
      <c r="Q18" s="24">
        <f>Q16+Q5+Q17</f>
        <v>552811</v>
      </c>
      <c r="R18" s="22" t="s">
        <v>93</v>
      </c>
      <c r="S18" s="23"/>
      <c r="T18" s="23"/>
      <c r="U18" s="25">
        <f>U16+U5+U17</f>
        <v>501249</v>
      </c>
    </row>
    <row r="19" spans="2:21" ht="15.75" thickBot="1">
      <c r="B19" s="22" t="s">
        <v>94</v>
      </c>
      <c r="C19" s="23"/>
      <c r="D19" s="23"/>
      <c r="E19" s="24">
        <f>E18*1.19</f>
        <v>346754.1</v>
      </c>
      <c r="F19" s="22" t="s">
        <v>94</v>
      </c>
      <c r="G19" s="23"/>
      <c r="H19" s="23"/>
      <c r="I19" s="24">
        <f>I18*1.19</f>
        <v>339643.85</v>
      </c>
      <c r="J19" s="22" t="s">
        <v>94</v>
      </c>
      <c r="K19" s="23"/>
      <c r="L19" s="23"/>
      <c r="M19" s="24">
        <f>M18*1.19</f>
        <v>596486.30999999994</v>
      </c>
      <c r="N19" s="22" t="s">
        <v>94</v>
      </c>
      <c r="O19" s="23"/>
      <c r="P19" s="23"/>
      <c r="Q19" s="24">
        <f>Q18*1.19</f>
        <v>657845.09</v>
      </c>
      <c r="R19" s="22" t="s">
        <v>94</v>
      </c>
      <c r="S19" s="23"/>
      <c r="T19" s="23"/>
      <c r="U19" s="25">
        <f>U18*1.19</f>
        <v>596486.30999999994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ignoredErrors>
    <ignoredError sqref="E7 M7:M9 Q7:Q11 U7:U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F6AB2-D86F-4BD7-B41D-9BA7A9DEB140}">
  <dimension ref="B1:U19"/>
  <sheetViews>
    <sheetView topLeftCell="G1" workbookViewId="0">
      <selection activeCell="K6" sqref="K6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57031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71" t="s">
        <v>99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</row>
    <row r="2" spans="2:21">
      <c r="B2" s="66" t="s">
        <v>73</v>
      </c>
      <c r="C2" s="67"/>
      <c r="D2" s="67"/>
      <c r="E2" s="67"/>
      <c r="F2" s="66" t="s">
        <v>73</v>
      </c>
      <c r="G2" s="67"/>
      <c r="H2" s="67"/>
      <c r="I2" s="67"/>
      <c r="J2" s="74" t="s">
        <v>73</v>
      </c>
      <c r="K2" s="75"/>
      <c r="L2" s="75"/>
      <c r="M2" s="75"/>
      <c r="N2" s="74" t="s">
        <v>73</v>
      </c>
      <c r="O2" s="75"/>
      <c r="P2" s="75"/>
      <c r="Q2" s="75"/>
      <c r="R2" s="74" t="s">
        <v>73</v>
      </c>
      <c r="S2" s="75"/>
      <c r="T2" s="75"/>
      <c r="U2" s="76"/>
    </row>
    <row r="3" spans="2:21">
      <c r="B3" s="66" t="s">
        <v>74</v>
      </c>
      <c r="C3" s="67"/>
      <c r="D3" s="67"/>
      <c r="E3" s="67"/>
      <c r="F3" s="66" t="s">
        <v>75</v>
      </c>
      <c r="G3" s="67"/>
      <c r="H3" s="67"/>
      <c r="I3" s="67"/>
      <c r="J3" s="68" t="s">
        <v>76</v>
      </c>
      <c r="K3" s="69"/>
      <c r="L3" s="69"/>
      <c r="M3" s="69"/>
      <c r="N3" s="68" t="s">
        <v>77</v>
      </c>
      <c r="O3" s="69"/>
      <c r="P3" s="69"/>
      <c r="Q3" s="69"/>
      <c r="R3" s="68" t="s">
        <v>78</v>
      </c>
      <c r="S3" s="69"/>
      <c r="T3" s="69"/>
      <c r="U3" s="70"/>
    </row>
    <row r="4" spans="2:21" ht="15.75" thickBot="1">
      <c r="B4" s="2" t="s">
        <v>19</v>
      </c>
      <c r="C4" s="3" t="s">
        <v>79</v>
      </c>
      <c r="D4" s="4" t="s">
        <v>80</v>
      </c>
      <c r="E4" s="4" t="s">
        <v>81</v>
      </c>
      <c r="F4" s="2" t="s">
        <v>19</v>
      </c>
      <c r="G4" s="3" t="s">
        <v>79</v>
      </c>
      <c r="H4" s="4" t="s">
        <v>80</v>
      </c>
      <c r="I4" s="4" t="s">
        <v>81</v>
      </c>
      <c r="J4" s="2" t="s">
        <v>19</v>
      </c>
      <c r="K4" s="3" t="s">
        <v>79</v>
      </c>
      <c r="L4" s="4" t="s">
        <v>80</v>
      </c>
      <c r="M4" s="4" t="s">
        <v>81</v>
      </c>
      <c r="N4" s="2" t="s">
        <v>19</v>
      </c>
      <c r="O4" s="3" t="s">
        <v>79</v>
      </c>
      <c r="P4" s="4" t="s">
        <v>80</v>
      </c>
      <c r="Q4" s="4" t="s">
        <v>81</v>
      </c>
      <c r="R4" s="2" t="s">
        <v>19</v>
      </c>
      <c r="S4" s="3" t="s">
        <v>79</v>
      </c>
      <c r="T4" s="4" t="s">
        <v>80</v>
      </c>
      <c r="U4" s="5" t="s">
        <v>81</v>
      </c>
    </row>
    <row r="5" spans="2:21">
      <c r="B5" s="6" t="s">
        <v>82</v>
      </c>
      <c r="C5" s="7"/>
      <c r="D5" s="8">
        <v>1.3</v>
      </c>
      <c r="E5" s="9">
        <f>D5*'Matriz de Carga'!G4</f>
        <v>120510</v>
      </c>
      <c r="F5" s="6" t="s">
        <v>82</v>
      </c>
      <c r="G5" s="7"/>
      <c r="H5" s="8">
        <v>1.3</v>
      </c>
      <c r="I5" s="9">
        <f>H5*'Matriz de Carga'!G4</f>
        <v>120510</v>
      </c>
      <c r="J5" s="6" t="s">
        <v>82</v>
      </c>
      <c r="K5" s="10"/>
      <c r="L5" s="8">
        <v>2.2999999999999998</v>
      </c>
      <c r="M5" s="9">
        <f>L5*'Matriz de Carga'!G4</f>
        <v>213209.99999999997</v>
      </c>
      <c r="N5" s="6" t="s">
        <v>82</v>
      </c>
      <c r="O5" s="10"/>
      <c r="P5" s="8">
        <v>2.6</v>
      </c>
      <c r="Q5" s="9">
        <f>P5*'Matriz de Carga'!G4</f>
        <v>241020</v>
      </c>
      <c r="R5" s="6" t="s">
        <v>82</v>
      </c>
      <c r="S5" s="10"/>
      <c r="T5" s="8">
        <v>2.2999999999999998</v>
      </c>
      <c r="U5" s="11">
        <f>T5*'Matriz de Carga'!G4</f>
        <v>213209.99999999997</v>
      </c>
    </row>
    <row r="6" spans="2:21">
      <c r="B6" s="12" t="s">
        <v>83</v>
      </c>
      <c r="C6" s="26" t="s">
        <v>98</v>
      </c>
      <c r="D6" s="27">
        <v>4</v>
      </c>
      <c r="E6" s="28">
        <f>D6*'Matriz de Carga'!G6</f>
        <v>63600</v>
      </c>
      <c r="F6" s="12" t="s">
        <v>83</v>
      </c>
      <c r="G6" s="26" t="s">
        <v>98</v>
      </c>
      <c r="H6" s="27">
        <v>4</v>
      </c>
      <c r="I6" s="28">
        <f>H6*'Matriz de Carga'!G6</f>
        <v>63600</v>
      </c>
      <c r="J6" s="12" t="s">
        <v>83</v>
      </c>
      <c r="K6" s="26" t="s">
        <v>98</v>
      </c>
      <c r="L6" s="27">
        <v>4</v>
      </c>
      <c r="M6" s="28">
        <f>L6*'Matriz de Carga'!G6</f>
        <v>63600</v>
      </c>
      <c r="N6" s="12" t="s">
        <v>83</v>
      </c>
      <c r="O6" s="26" t="s">
        <v>98</v>
      </c>
      <c r="P6" s="27">
        <v>4</v>
      </c>
      <c r="Q6" s="28">
        <f>P6*'Matriz de Carga'!G6</f>
        <v>63600</v>
      </c>
      <c r="R6" s="12" t="s">
        <v>83</v>
      </c>
      <c r="S6" s="26" t="s">
        <v>98</v>
      </c>
      <c r="T6" s="27">
        <v>4</v>
      </c>
      <c r="U6" s="13">
        <f>T6*'Matriz de Carga'!G6</f>
        <v>63600</v>
      </c>
    </row>
    <row r="7" spans="2:21">
      <c r="B7" s="12" t="s">
        <v>25</v>
      </c>
      <c r="C7" s="35" t="s">
        <v>26</v>
      </c>
      <c r="D7" s="27">
        <v>1</v>
      </c>
      <c r="E7" s="33">
        <f>(VLOOKUP(C7,'Matriz de Carga'!$B$3:$C$38,2,0))*D7</f>
        <v>17084</v>
      </c>
      <c r="F7" s="12" t="s">
        <v>25</v>
      </c>
      <c r="G7" s="35" t="s">
        <v>26</v>
      </c>
      <c r="H7" s="27">
        <v>1</v>
      </c>
      <c r="I7" s="33">
        <f>(VLOOKUP(G7,'Matriz de Carga'!$B$3:$C$38,2,0))*H7</f>
        <v>17084</v>
      </c>
      <c r="J7" s="12" t="s">
        <v>25</v>
      </c>
      <c r="K7" s="35" t="s">
        <v>26</v>
      </c>
      <c r="L7" s="27">
        <v>1</v>
      </c>
      <c r="M7" s="33">
        <f>(VLOOKUP(K7,'Matriz de Carga'!$B$3:$C$38,2,0))*L7</f>
        <v>17084</v>
      </c>
      <c r="N7" s="12" t="s">
        <v>25</v>
      </c>
      <c r="O7" s="35" t="s">
        <v>26</v>
      </c>
      <c r="P7" s="27">
        <v>1</v>
      </c>
      <c r="Q7" s="33">
        <f>(VLOOKUP(O7,'Matriz de Carga'!$B$3:$C$38,2,0))*P7</f>
        <v>17084</v>
      </c>
      <c r="R7" s="12" t="s">
        <v>25</v>
      </c>
      <c r="S7" s="35" t="s">
        <v>26</v>
      </c>
      <c r="T7" s="27">
        <v>1</v>
      </c>
      <c r="U7" s="33">
        <f>(VLOOKUP(S7,'Matriz de Carga'!$B$3:$C$38,2,0))*T7</f>
        <v>17084</v>
      </c>
    </row>
    <row r="8" spans="2:21">
      <c r="B8" s="12" t="s">
        <v>36</v>
      </c>
      <c r="C8" s="26" t="s">
        <v>37</v>
      </c>
      <c r="D8" s="27">
        <v>1</v>
      </c>
      <c r="E8" s="33">
        <f>(VLOOKUP(C8,'Matriz de Carga'!$B$3:$C$38,2,0))*D8</f>
        <v>49761</v>
      </c>
      <c r="F8" s="12" t="s">
        <v>36</v>
      </c>
      <c r="G8" s="26" t="s">
        <v>37</v>
      </c>
      <c r="H8" s="27">
        <v>1</v>
      </c>
      <c r="I8" s="33">
        <f>(VLOOKUP(G8,'Matriz de Carga'!$B$3:$C$38,2,0))*H8</f>
        <v>49761</v>
      </c>
      <c r="J8" s="12" t="s">
        <v>85</v>
      </c>
      <c r="K8" s="35" t="s">
        <v>35</v>
      </c>
      <c r="L8" s="27">
        <v>1</v>
      </c>
      <c r="M8" s="33">
        <f>(VLOOKUP(K8,'Matriz de Carga'!$B$3:$C$38,2,0))*L8</f>
        <v>28899</v>
      </c>
      <c r="N8" s="12" t="s">
        <v>85</v>
      </c>
      <c r="O8" s="35" t="s">
        <v>35</v>
      </c>
      <c r="P8" s="27">
        <v>1</v>
      </c>
      <c r="Q8" s="33">
        <f>(VLOOKUP(O8,'Matriz de Carga'!$B$3:$C$38,2,0))*P8</f>
        <v>28899</v>
      </c>
      <c r="R8" s="12" t="s">
        <v>85</v>
      </c>
      <c r="S8" s="35" t="s">
        <v>35</v>
      </c>
      <c r="T8" s="27">
        <v>1</v>
      </c>
      <c r="U8" s="33">
        <f>(VLOOKUP(S8,'Matriz de Carga'!$B$3:$C$38,2,0))*T8</f>
        <v>28899</v>
      </c>
    </row>
    <row r="9" spans="2:21">
      <c r="B9" s="12" t="s">
        <v>86</v>
      </c>
      <c r="C9" s="26" t="s">
        <v>57</v>
      </c>
      <c r="D9" s="27">
        <v>1</v>
      </c>
      <c r="E9" s="33">
        <f>(VLOOKUP(C9,'Matriz de Carga'!$B$3:$C$38,2,0))*D9</f>
        <v>5975</v>
      </c>
      <c r="F9" s="12" t="s">
        <v>87</v>
      </c>
      <c r="G9" s="26" t="s">
        <v>59</v>
      </c>
      <c r="H9" s="27">
        <v>1</v>
      </c>
      <c r="I9" s="33">
        <f>E10</f>
        <v>4460</v>
      </c>
      <c r="J9" s="12" t="s">
        <v>36</v>
      </c>
      <c r="K9" s="26" t="s">
        <v>37</v>
      </c>
      <c r="L9" s="27">
        <v>1</v>
      </c>
      <c r="M9" s="33">
        <f>(VLOOKUP(K9,'Matriz de Carga'!$B$3:$C$38,2,0))*L9</f>
        <v>49761</v>
      </c>
      <c r="N9" s="12" t="s">
        <v>36</v>
      </c>
      <c r="O9" s="26" t="s">
        <v>37</v>
      </c>
      <c r="P9" s="27">
        <v>1</v>
      </c>
      <c r="Q9" s="33">
        <f>(VLOOKUP(O9,'Matriz de Carga'!$B$3:$C$38,2,0))*P9</f>
        <v>49761</v>
      </c>
      <c r="R9" s="12" t="s">
        <v>36</v>
      </c>
      <c r="S9" s="26" t="s">
        <v>37</v>
      </c>
      <c r="T9" s="27">
        <v>1</v>
      </c>
      <c r="U9" s="33">
        <f>(VLOOKUP(S9,'Matriz de Carga'!$B$3:$C$38,2,0))*T9</f>
        <v>49761</v>
      </c>
    </row>
    <row r="10" spans="2:21">
      <c r="B10" s="12" t="s">
        <v>87</v>
      </c>
      <c r="C10" s="26" t="s">
        <v>59</v>
      </c>
      <c r="D10" s="27">
        <v>1</v>
      </c>
      <c r="E10" s="33">
        <f>(VLOOKUP(C10,'Matriz de Carga'!$B$3:$C$38,2,0))*D10</f>
        <v>4460</v>
      </c>
      <c r="F10" s="14"/>
      <c r="G10" s="29"/>
      <c r="H10" s="29"/>
      <c r="I10" s="28"/>
      <c r="J10" s="12" t="s">
        <v>45</v>
      </c>
      <c r="K10" s="26" t="s">
        <v>49</v>
      </c>
      <c r="L10" s="27">
        <v>4</v>
      </c>
      <c r="M10" s="33">
        <f>(VLOOKUP(K10,'Matriz de Carga'!$B$3:$C$38,2,0))*L10</f>
        <v>61552</v>
      </c>
      <c r="N10" s="12" t="s">
        <v>45</v>
      </c>
      <c r="O10" s="26" t="s">
        <v>49</v>
      </c>
      <c r="P10" s="27">
        <v>4</v>
      </c>
      <c r="Q10" s="33">
        <f>(VLOOKUP(O10,'Matriz de Carga'!$B$3:$C$38,2,0))*P10</f>
        <v>61552</v>
      </c>
      <c r="R10" s="12" t="s">
        <v>45</v>
      </c>
      <c r="S10" s="26" t="s">
        <v>49</v>
      </c>
      <c r="T10" s="27">
        <v>4</v>
      </c>
      <c r="U10" s="33">
        <f>(VLOOKUP(S10,'Matriz de Carga'!$B$3:$C$38,2,0))*T10</f>
        <v>61552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87</v>
      </c>
      <c r="K11" s="26" t="s">
        <v>59</v>
      </c>
      <c r="L11" s="27">
        <v>1</v>
      </c>
      <c r="M11" s="33">
        <f>E10</f>
        <v>4460</v>
      </c>
      <c r="N11" s="12" t="s">
        <v>40</v>
      </c>
      <c r="O11" s="35" t="s">
        <v>41</v>
      </c>
      <c r="P11" s="27">
        <v>1</v>
      </c>
      <c r="Q11" s="33">
        <f>(VLOOKUP(O11,'Matriz de Carga'!$B$3:$C$38,2,0))*P11</f>
        <v>23752</v>
      </c>
      <c r="R11" s="12" t="s">
        <v>87</v>
      </c>
      <c r="S11" s="26" t="s">
        <v>59</v>
      </c>
      <c r="T11" s="27">
        <v>1</v>
      </c>
      <c r="U11" s="33">
        <f>E10</f>
        <v>4460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90</v>
      </c>
      <c r="K12" s="26" t="s">
        <v>63</v>
      </c>
      <c r="L12" s="27">
        <v>1</v>
      </c>
      <c r="M12" s="33">
        <f>(VLOOKUP(K12,'Matriz de Carga'!$B$3:$C$38,2,0))*L12</f>
        <v>32683</v>
      </c>
      <c r="N12" s="12" t="s">
        <v>87</v>
      </c>
      <c r="O12" s="26" t="s">
        <v>59</v>
      </c>
      <c r="P12" s="27">
        <v>1</v>
      </c>
      <c r="Q12" s="33">
        <f>E10</f>
        <v>4460</v>
      </c>
      <c r="R12" s="12" t="s">
        <v>90</v>
      </c>
      <c r="S12" s="26" t="s">
        <v>63</v>
      </c>
      <c r="T12" s="27">
        <v>1</v>
      </c>
      <c r="U12" s="33">
        <f>(VLOOKUP(S12,'Matriz de Carga'!$B$3:$C$38,2,0))*T12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/>
      <c r="K13" s="26"/>
      <c r="L13" s="26"/>
      <c r="M13" s="28"/>
      <c r="N13" s="12" t="s">
        <v>90</v>
      </c>
      <c r="O13" s="26" t="s">
        <v>63</v>
      </c>
      <c r="P13" s="27">
        <v>1</v>
      </c>
      <c r="Q13" s="33">
        <f>(VLOOKUP(O13,'Matriz de Carga'!$B$3:$C$38,2,0))*P13</f>
        <v>32683</v>
      </c>
      <c r="R13" s="12"/>
      <c r="S13" s="26"/>
      <c r="T13" s="31"/>
      <c r="U13" s="33"/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/>
      <c r="O14" s="26"/>
      <c r="P14" s="26"/>
      <c r="Q14" s="28"/>
      <c r="R14" s="12"/>
      <c r="S14" s="26"/>
      <c r="T14" s="31"/>
      <c r="U14" s="33"/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/>
      <c r="O15" s="26"/>
      <c r="P15" s="26"/>
      <c r="Q15" s="28" t="str">
        <f>IFERROR(#REF!/(1-#REF!),"")</f>
        <v/>
      </c>
      <c r="R15" s="12"/>
      <c r="S15" s="26"/>
      <c r="T15" s="26"/>
      <c r="U15" s="13" t="str">
        <f>IFERROR(#REF!/(1-#REF!),"")</f>
        <v/>
      </c>
    </row>
    <row r="16" spans="2:21">
      <c r="B16" s="15" t="s">
        <v>91</v>
      </c>
      <c r="C16" s="30"/>
      <c r="D16" s="30"/>
      <c r="E16" s="32">
        <f>SUM(E6:E15)</f>
        <v>140880</v>
      </c>
      <c r="F16" s="15" t="s">
        <v>91</v>
      </c>
      <c r="G16" s="30"/>
      <c r="H16" s="30"/>
      <c r="I16" s="32">
        <f>SUM(I6:I15)</f>
        <v>134905</v>
      </c>
      <c r="J16" s="15" t="s">
        <v>91</v>
      </c>
      <c r="K16" s="30"/>
      <c r="L16" s="30"/>
      <c r="M16" s="32">
        <f>SUM(M6:M15)</f>
        <v>258039</v>
      </c>
      <c r="N16" s="15" t="s">
        <v>91</v>
      </c>
      <c r="O16" s="30"/>
      <c r="P16" s="30"/>
      <c r="Q16" s="32">
        <f>SUM(Q6:Q15)</f>
        <v>281791</v>
      </c>
      <c r="R16" s="15" t="s">
        <v>91</v>
      </c>
      <c r="S16" s="30"/>
      <c r="T16" s="30"/>
      <c r="U16" s="16">
        <f>SUM(U6:U15)</f>
        <v>258039</v>
      </c>
    </row>
    <row r="17" spans="2:21" ht="15.75" thickBot="1">
      <c r="B17" s="17" t="s">
        <v>92</v>
      </c>
      <c r="C17" s="18"/>
      <c r="D17" s="18"/>
      <c r="E17" s="19">
        <f>'Matriz de Carga'!G12</f>
        <v>30000</v>
      </c>
      <c r="F17" s="17" t="s">
        <v>92</v>
      </c>
      <c r="G17" s="18"/>
      <c r="H17" s="18"/>
      <c r="I17" s="19">
        <f>'Matriz de Carga'!G12</f>
        <v>30000</v>
      </c>
      <c r="J17" s="17" t="s">
        <v>92</v>
      </c>
      <c r="K17" s="20"/>
      <c r="L17" s="20"/>
      <c r="M17" s="19">
        <f>'Matriz de Carga'!G12</f>
        <v>30000</v>
      </c>
      <c r="N17" s="17" t="s">
        <v>92</v>
      </c>
      <c r="O17" s="20"/>
      <c r="P17" s="20"/>
      <c r="Q17" s="19">
        <f>'Matriz de Carga'!G12</f>
        <v>30000</v>
      </c>
      <c r="R17" s="17" t="s">
        <v>92</v>
      </c>
      <c r="S17" s="20"/>
      <c r="T17" s="20"/>
      <c r="U17" s="21">
        <f>'Matriz de Carga'!G12</f>
        <v>30000</v>
      </c>
    </row>
    <row r="18" spans="2:21" ht="15.75" thickBot="1">
      <c r="B18" s="22" t="s">
        <v>93</v>
      </c>
      <c r="C18" s="23"/>
      <c r="D18" s="23"/>
      <c r="E18" s="24">
        <f>E16+E5+E17</f>
        <v>291390</v>
      </c>
      <c r="F18" s="22" t="s">
        <v>93</v>
      </c>
      <c r="G18" s="23"/>
      <c r="H18" s="23"/>
      <c r="I18" s="24">
        <f>I16+I5+I17</f>
        <v>285415</v>
      </c>
      <c r="J18" s="22" t="s">
        <v>93</v>
      </c>
      <c r="K18" s="23"/>
      <c r="L18" s="23"/>
      <c r="M18" s="24">
        <f>M16+M5+M17</f>
        <v>501249</v>
      </c>
      <c r="N18" s="22" t="s">
        <v>93</v>
      </c>
      <c r="O18" s="23"/>
      <c r="P18" s="23"/>
      <c r="Q18" s="24">
        <f>Q16+Q5+Q17</f>
        <v>552811</v>
      </c>
      <c r="R18" s="22" t="s">
        <v>93</v>
      </c>
      <c r="S18" s="23"/>
      <c r="T18" s="23"/>
      <c r="U18" s="25">
        <f>U16+U5+U17</f>
        <v>501249</v>
      </c>
    </row>
    <row r="19" spans="2:21" ht="15.75" thickBot="1">
      <c r="B19" s="22" t="s">
        <v>94</v>
      </c>
      <c r="C19" s="23"/>
      <c r="D19" s="23"/>
      <c r="E19" s="24">
        <f>E18*1.19</f>
        <v>346754.1</v>
      </c>
      <c r="F19" s="22" t="s">
        <v>94</v>
      </c>
      <c r="G19" s="23"/>
      <c r="H19" s="23"/>
      <c r="I19" s="24">
        <f>I18*1.19</f>
        <v>339643.85</v>
      </c>
      <c r="J19" s="22" t="s">
        <v>94</v>
      </c>
      <c r="K19" s="23"/>
      <c r="L19" s="23"/>
      <c r="M19" s="24">
        <f>M18*1.19</f>
        <v>596486.30999999994</v>
      </c>
      <c r="N19" s="22" t="s">
        <v>94</v>
      </c>
      <c r="O19" s="23"/>
      <c r="P19" s="23"/>
      <c r="Q19" s="24">
        <f>Q18*1.19</f>
        <v>657845.09</v>
      </c>
      <c r="R19" s="22" t="s">
        <v>94</v>
      </c>
      <c r="S19" s="23"/>
      <c r="T19" s="23"/>
      <c r="U19" s="25">
        <f>U18*1.19</f>
        <v>596486.30999999994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ignoredErrors>
    <ignoredError sqref="Q7:Q11 U7:U8 M7:M9 E7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B542-F007-4571-8D9F-39BCE4AF240A}">
  <dimension ref="B1:U19"/>
  <sheetViews>
    <sheetView workbookViewId="0">
      <selection activeCell="G6" sqref="G6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71" t="s">
        <v>100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</row>
    <row r="2" spans="2:21">
      <c r="B2" s="66" t="s">
        <v>73</v>
      </c>
      <c r="C2" s="67"/>
      <c r="D2" s="67"/>
      <c r="E2" s="67"/>
      <c r="F2" s="66" t="s">
        <v>73</v>
      </c>
      <c r="G2" s="67"/>
      <c r="H2" s="67"/>
      <c r="I2" s="67"/>
      <c r="J2" s="74" t="s">
        <v>73</v>
      </c>
      <c r="K2" s="75"/>
      <c r="L2" s="75"/>
      <c r="M2" s="75"/>
      <c r="N2" s="74" t="s">
        <v>73</v>
      </c>
      <c r="O2" s="75"/>
      <c r="P2" s="75"/>
      <c r="Q2" s="75"/>
      <c r="R2" s="74" t="s">
        <v>73</v>
      </c>
      <c r="S2" s="75"/>
      <c r="T2" s="75"/>
      <c r="U2" s="76"/>
    </row>
    <row r="3" spans="2:21">
      <c r="B3" s="66" t="s">
        <v>74</v>
      </c>
      <c r="C3" s="67"/>
      <c r="D3" s="67"/>
      <c r="E3" s="67"/>
      <c r="F3" s="66" t="s">
        <v>75</v>
      </c>
      <c r="G3" s="67"/>
      <c r="H3" s="67"/>
      <c r="I3" s="67"/>
      <c r="J3" s="68" t="s">
        <v>76</v>
      </c>
      <c r="K3" s="69"/>
      <c r="L3" s="69"/>
      <c r="M3" s="69"/>
      <c r="N3" s="68" t="s">
        <v>77</v>
      </c>
      <c r="O3" s="69"/>
      <c r="P3" s="69"/>
      <c r="Q3" s="69"/>
      <c r="R3" s="68" t="s">
        <v>78</v>
      </c>
      <c r="S3" s="69"/>
      <c r="T3" s="69"/>
      <c r="U3" s="70"/>
    </row>
    <row r="4" spans="2:21" ht="15.75" thickBot="1">
      <c r="B4" s="2" t="s">
        <v>19</v>
      </c>
      <c r="C4" s="3" t="s">
        <v>79</v>
      </c>
      <c r="D4" s="4" t="s">
        <v>80</v>
      </c>
      <c r="E4" s="4" t="s">
        <v>81</v>
      </c>
      <c r="F4" s="2" t="s">
        <v>19</v>
      </c>
      <c r="G4" s="3" t="s">
        <v>79</v>
      </c>
      <c r="H4" s="4" t="s">
        <v>80</v>
      </c>
      <c r="I4" s="4" t="s">
        <v>81</v>
      </c>
      <c r="J4" s="2" t="s">
        <v>19</v>
      </c>
      <c r="K4" s="3" t="s">
        <v>79</v>
      </c>
      <c r="L4" s="4" t="s">
        <v>80</v>
      </c>
      <c r="M4" s="4" t="s">
        <v>81</v>
      </c>
      <c r="N4" s="2" t="s">
        <v>19</v>
      </c>
      <c r="O4" s="3" t="s">
        <v>79</v>
      </c>
      <c r="P4" s="4" t="s">
        <v>80</v>
      </c>
      <c r="Q4" s="4" t="s">
        <v>81</v>
      </c>
      <c r="R4" s="2" t="s">
        <v>19</v>
      </c>
      <c r="S4" s="3" t="s">
        <v>79</v>
      </c>
      <c r="T4" s="4" t="s">
        <v>80</v>
      </c>
      <c r="U4" s="5" t="s">
        <v>81</v>
      </c>
    </row>
    <row r="5" spans="2:21">
      <c r="B5" s="6" t="s">
        <v>82</v>
      </c>
      <c r="C5" s="7"/>
      <c r="D5" s="8">
        <v>1.3</v>
      </c>
      <c r="E5" s="9">
        <f>D5*'Matriz de Carga'!G4</f>
        <v>120510</v>
      </c>
      <c r="F5" s="6" t="s">
        <v>82</v>
      </c>
      <c r="G5" s="7"/>
      <c r="H5" s="8">
        <v>1.3</v>
      </c>
      <c r="I5" s="9">
        <f>H5*'Matriz de Carga'!G4</f>
        <v>120510</v>
      </c>
      <c r="J5" s="6" t="s">
        <v>82</v>
      </c>
      <c r="K5" s="10"/>
      <c r="L5" s="8">
        <v>2.5</v>
      </c>
      <c r="M5" s="9">
        <f>L5*'Matriz de Carga'!G4</f>
        <v>231750</v>
      </c>
      <c r="N5" s="6" t="s">
        <v>82</v>
      </c>
      <c r="O5" s="10"/>
      <c r="P5" s="8">
        <v>2.8</v>
      </c>
      <c r="Q5" s="9">
        <f>P5*'Matriz de Carga'!G4</f>
        <v>259559.99999999997</v>
      </c>
      <c r="R5" s="6" t="s">
        <v>82</v>
      </c>
      <c r="S5" s="10"/>
      <c r="T5" s="8">
        <v>2.5</v>
      </c>
      <c r="U5" s="11">
        <f>T5*'Matriz de Carga'!G4</f>
        <v>231750</v>
      </c>
    </row>
    <row r="6" spans="2:21">
      <c r="B6" s="12" t="s">
        <v>83</v>
      </c>
      <c r="C6" s="26" t="s">
        <v>98</v>
      </c>
      <c r="D6" s="27">
        <v>4</v>
      </c>
      <c r="E6" s="28">
        <f>D6*'Matriz de Carga'!G6</f>
        <v>63600</v>
      </c>
      <c r="F6" s="12" t="s">
        <v>83</v>
      </c>
      <c r="G6" s="26" t="s">
        <v>98</v>
      </c>
      <c r="H6" s="27">
        <v>4</v>
      </c>
      <c r="I6" s="28">
        <f>H6*'Matriz de Carga'!G6</f>
        <v>63600</v>
      </c>
      <c r="J6" s="12" t="s">
        <v>83</v>
      </c>
      <c r="K6" s="26" t="s">
        <v>98</v>
      </c>
      <c r="L6" s="27">
        <v>4</v>
      </c>
      <c r="M6" s="28">
        <f>L6*'Matriz de Carga'!G6</f>
        <v>63600</v>
      </c>
      <c r="N6" s="12" t="s">
        <v>83</v>
      </c>
      <c r="O6" s="26" t="s">
        <v>98</v>
      </c>
      <c r="P6" s="27">
        <v>4</v>
      </c>
      <c r="Q6" s="28">
        <f>P6*'Matriz de Carga'!G6</f>
        <v>63600</v>
      </c>
      <c r="R6" s="12" t="s">
        <v>83</v>
      </c>
      <c r="S6" s="26" t="s">
        <v>98</v>
      </c>
      <c r="T6" s="27">
        <v>4</v>
      </c>
      <c r="U6" s="13">
        <f>T6*'Matriz de Carga'!G6</f>
        <v>63600</v>
      </c>
    </row>
    <row r="7" spans="2:21">
      <c r="B7" s="12" t="s">
        <v>25</v>
      </c>
      <c r="C7" s="35" t="s">
        <v>26</v>
      </c>
      <c r="D7" s="27">
        <v>1</v>
      </c>
      <c r="E7" s="33">
        <f>(VLOOKUP(C7,'Matriz de Carga'!$B$3:$C$38,2,0))*D7</f>
        <v>17084</v>
      </c>
      <c r="F7" s="12" t="s">
        <v>25</v>
      </c>
      <c r="G7" s="35" t="s">
        <v>26</v>
      </c>
      <c r="H7" s="27">
        <v>1</v>
      </c>
      <c r="I7" s="33">
        <f>(VLOOKUP(G7,'Matriz de Carga'!$B$3:$C$38,2,0))*H7</f>
        <v>17084</v>
      </c>
      <c r="J7" s="12" t="s">
        <v>25</v>
      </c>
      <c r="K7" s="35" t="s">
        <v>26</v>
      </c>
      <c r="L7" s="27">
        <v>1</v>
      </c>
      <c r="M7" s="33">
        <f>(VLOOKUP(K7,'Matriz de Carga'!$B$3:$C$38,2,0))*L7</f>
        <v>17084</v>
      </c>
      <c r="N7" s="12" t="s">
        <v>25</v>
      </c>
      <c r="O7" s="35" t="s">
        <v>26</v>
      </c>
      <c r="P7" s="27">
        <v>1</v>
      </c>
      <c r="Q7" s="33">
        <f>(VLOOKUP(O7,'Matriz de Carga'!$B$3:$C$38,2,0))*P7</f>
        <v>17084</v>
      </c>
      <c r="R7" s="12" t="s">
        <v>25</v>
      </c>
      <c r="S7" s="35" t="s">
        <v>26</v>
      </c>
      <c r="T7" s="27">
        <v>1</v>
      </c>
      <c r="U7" s="33">
        <f>(VLOOKUP(S7,'Matriz de Carga'!$B$3:$C$38,2,0))*T7</f>
        <v>17084</v>
      </c>
    </row>
    <row r="8" spans="2:21">
      <c r="B8" s="12" t="s">
        <v>36</v>
      </c>
      <c r="C8" s="26" t="s">
        <v>37</v>
      </c>
      <c r="D8" s="27">
        <v>1</v>
      </c>
      <c r="E8" s="33">
        <f>(VLOOKUP(C8,'Matriz de Carga'!$B$3:$C$38,2,0))*D8</f>
        <v>49761</v>
      </c>
      <c r="F8" s="12" t="s">
        <v>36</v>
      </c>
      <c r="G8" s="26" t="s">
        <v>37</v>
      </c>
      <c r="H8" s="27">
        <v>1</v>
      </c>
      <c r="I8" s="33">
        <f>(VLOOKUP(G8,'Matriz de Carga'!$B$3:$C$38,2,0))*H8</f>
        <v>49761</v>
      </c>
      <c r="J8" s="12" t="s">
        <v>85</v>
      </c>
      <c r="K8" s="35" t="s">
        <v>35</v>
      </c>
      <c r="L8" s="27">
        <v>1</v>
      </c>
      <c r="M8" s="33">
        <f>(VLOOKUP(K8,'Matriz de Carga'!$B$3:$C$38,2,0))*L8</f>
        <v>28899</v>
      </c>
      <c r="N8" s="12" t="s">
        <v>85</v>
      </c>
      <c r="O8" s="35" t="s">
        <v>35</v>
      </c>
      <c r="P8" s="27">
        <v>1</v>
      </c>
      <c r="Q8" s="33">
        <f>(VLOOKUP(O8,'Matriz de Carga'!$B$3:$C$38,2,0))*P8</f>
        <v>28899</v>
      </c>
      <c r="R8" s="12" t="s">
        <v>85</v>
      </c>
      <c r="S8" s="35" t="s">
        <v>35</v>
      </c>
      <c r="T8" s="27">
        <v>1</v>
      </c>
      <c r="U8" s="33">
        <f>(VLOOKUP(S8,'Matriz de Carga'!$B$3:$C$38,2,0))*T8</f>
        <v>28899</v>
      </c>
    </row>
    <row r="9" spans="2:21">
      <c r="B9" s="12" t="s">
        <v>86</v>
      </c>
      <c r="C9" s="26" t="s">
        <v>57</v>
      </c>
      <c r="D9" s="27">
        <v>1</v>
      </c>
      <c r="E9" s="33">
        <f>(VLOOKUP(C9,'Matriz de Carga'!$B$3:$C$38,2,0))*D9</f>
        <v>5975</v>
      </c>
      <c r="F9" s="12" t="s">
        <v>87</v>
      </c>
      <c r="G9" s="26" t="s">
        <v>59</v>
      </c>
      <c r="H9" s="27">
        <v>1</v>
      </c>
      <c r="I9" s="33">
        <f>(VLOOKUP(G9,'Matriz de Carga'!$B$3:$C$38,2,0))*H9</f>
        <v>4460</v>
      </c>
      <c r="J9" s="12" t="s">
        <v>36</v>
      </c>
      <c r="K9" s="26" t="s">
        <v>37</v>
      </c>
      <c r="L9" s="27">
        <v>1</v>
      </c>
      <c r="M9" s="33">
        <f>(VLOOKUP(K9,'Matriz de Carga'!$B$3:$C$38,2,0))*L9</f>
        <v>49761</v>
      </c>
      <c r="N9" s="12" t="s">
        <v>36</v>
      </c>
      <c r="O9" s="26" t="s">
        <v>37</v>
      </c>
      <c r="P9" s="27">
        <v>1</v>
      </c>
      <c r="Q9" s="33">
        <f>(VLOOKUP(O9,'Matriz de Carga'!$B$3:$C$38,2,0))*P9</f>
        <v>49761</v>
      </c>
      <c r="R9" s="12" t="s">
        <v>36</v>
      </c>
      <c r="S9" s="26" t="s">
        <v>37</v>
      </c>
      <c r="T9" s="27">
        <v>1</v>
      </c>
      <c r="U9" s="33">
        <f>(VLOOKUP(S9,'Matriz de Carga'!$B$3:$C$38,2,0))*T9</f>
        <v>49761</v>
      </c>
    </row>
    <row r="10" spans="2:21">
      <c r="B10" s="12" t="s">
        <v>87</v>
      </c>
      <c r="C10" s="26" t="s">
        <v>59</v>
      </c>
      <c r="D10" s="27">
        <v>1</v>
      </c>
      <c r="E10" s="33">
        <f>(VLOOKUP(C10,'Matriz de Carga'!$B$3:$C$38,2,0))*D10</f>
        <v>4460</v>
      </c>
      <c r="F10" s="12"/>
      <c r="G10" s="26"/>
      <c r="H10" s="27"/>
      <c r="I10" s="33"/>
      <c r="J10" s="12" t="s">
        <v>45</v>
      </c>
      <c r="K10" s="26" t="s">
        <v>49</v>
      </c>
      <c r="L10" s="27">
        <v>4</v>
      </c>
      <c r="M10" s="33">
        <f>(VLOOKUP(K10,'Matriz de Carga'!$B$3:$C$38,2,0))*L10</f>
        <v>61552</v>
      </c>
      <c r="N10" s="12" t="s">
        <v>45</v>
      </c>
      <c r="O10" s="26" t="s">
        <v>49</v>
      </c>
      <c r="P10" s="27">
        <v>4</v>
      </c>
      <c r="Q10" s="33">
        <f>(VLOOKUP(O10,'Matriz de Carga'!$B$3:$C$38,2,0))*P10</f>
        <v>61552</v>
      </c>
      <c r="R10" s="12" t="s">
        <v>45</v>
      </c>
      <c r="S10" s="26" t="s">
        <v>49</v>
      </c>
      <c r="T10" s="27">
        <v>4</v>
      </c>
      <c r="U10" s="33">
        <f>(VLOOKUP(S10,'Matriz de Carga'!$B$3:$C$38,2,0))*T10</f>
        <v>61552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87</v>
      </c>
      <c r="K11" s="26" t="s">
        <v>59</v>
      </c>
      <c r="L11" s="27">
        <v>1</v>
      </c>
      <c r="M11" s="33">
        <f>(VLOOKUP(K11,'Matriz de Carga'!$B$3:$C$38,2,0))*L11</f>
        <v>4460</v>
      </c>
      <c r="N11" s="12" t="s">
        <v>40</v>
      </c>
      <c r="O11" s="35" t="s">
        <v>41</v>
      </c>
      <c r="P11" s="27">
        <v>1</v>
      </c>
      <c r="Q11" s="33">
        <f>(VLOOKUP(O11,'Matriz de Carga'!$B$3:$C$38,2,0))*P11</f>
        <v>23752</v>
      </c>
      <c r="R11" s="12" t="s">
        <v>87</v>
      </c>
      <c r="S11" s="26" t="s">
        <v>59</v>
      </c>
      <c r="T11" s="27">
        <v>1</v>
      </c>
      <c r="U11" s="33">
        <f>(VLOOKUP(S11,'Matriz de Carga'!$B$3:$C$38,2,0))*T11</f>
        <v>4460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90</v>
      </c>
      <c r="K12" s="26" t="s">
        <v>63</v>
      </c>
      <c r="L12" s="27">
        <v>1.1499999999999999</v>
      </c>
      <c r="M12" s="33">
        <f>(VLOOKUP(K12,'Matriz de Carga'!$B$3:$C$38,2,0))*L12</f>
        <v>37585.449999999997</v>
      </c>
      <c r="N12" s="12" t="s">
        <v>87</v>
      </c>
      <c r="O12" s="26" t="s">
        <v>59</v>
      </c>
      <c r="P12" s="27">
        <v>1</v>
      </c>
      <c r="Q12" s="33">
        <f>(VLOOKUP(O12,'Matriz de Carga'!$B$3:$C$38,2,0))*P12</f>
        <v>4460</v>
      </c>
      <c r="R12" s="12" t="s">
        <v>90</v>
      </c>
      <c r="S12" s="26" t="s">
        <v>63</v>
      </c>
      <c r="T12" s="27">
        <v>1.1499999999999999</v>
      </c>
      <c r="U12" s="33">
        <f>(VLOOKUP(S12,'Matriz de Carga'!$B$3:$C$38,2,0))*T12</f>
        <v>37585.449999999997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/>
      <c r="K13" s="26"/>
      <c r="L13" s="26"/>
      <c r="M13" s="28"/>
      <c r="N13" s="12" t="s">
        <v>90</v>
      </c>
      <c r="O13" s="26" t="s">
        <v>63</v>
      </c>
      <c r="P13" s="27">
        <v>1.1499999999999999</v>
      </c>
      <c r="Q13" s="33">
        <f>(VLOOKUP(O13,'Matriz de Carga'!$B$3:$C$38,2,0))*P13</f>
        <v>37585.449999999997</v>
      </c>
      <c r="R13" s="12"/>
      <c r="S13" s="26"/>
      <c r="T13" s="31"/>
      <c r="U13" s="33"/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/>
      <c r="O14" s="26"/>
      <c r="P14" s="26"/>
      <c r="Q14" s="28"/>
      <c r="R14" s="12"/>
      <c r="S14" s="26"/>
      <c r="T14" s="31"/>
      <c r="U14" s="33"/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/>
      <c r="O15" s="26"/>
      <c r="P15" s="26"/>
      <c r="Q15" s="28" t="str">
        <f>IFERROR(#REF!/(1-#REF!),"")</f>
        <v/>
      </c>
      <c r="R15" s="12"/>
      <c r="S15" s="26"/>
      <c r="T15" s="26"/>
      <c r="U15" s="13" t="str">
        <f>IFERROR(#REF!/(1-#REF!),"")</f>
        <v/>
      </c>
    </row>
    <row r="16" spans="2:21">
      <c r="B16" s="15" t="s">
        <v>91</v>
      </c>
      <c r="C16" s="30"/>
      <c r="D16" s="30"/>
      <c r="E16" s="32">
        <f>SUM(E6:E15)</f>
        <v>140880</v>
      </c>
      <c r="F16" s="15" t="s">
        <v>91</v>
      </c>
      <c r="G16" s="30"/>
      <c r="H16" s="30"/>
      <c r="I16" s="32">
        <f>SUM(I6:I15)</f>
        <v>134905</v>
      </c>
      <c r="J16" s="15" t="s">
        <v>91</v>
      </c>
      <c r="K16" s="30"/>
      <c r="L16" s="30"/>
      <c r="M16" s="32">
        <f>SUM(M6:M15)</f>
        <v>262941.45</v>
      </c>
      <c r="N16" s="15" t="s">
        <v>91</v>
      </c>
      <c r="O16" s="30"/>
      <c r="P16" s="30"/>
      <c r="Q16" s="32">
        <f>SUM(Q6:Q15)</f>
        <v>286693.45</v>
      </c>
      <c r="R16" s="15" t="s">
        <v>91</v>
      </c>
      <c r="S16" s="30"/>
      <c r="T16" s="30"/>
      <c r="U16" s="16">
        <f>SUM(U6:U15)</f>
        <v>262941.45</v>
      </c>
    </row>
    <row r="17" spans="2:21" ht="15.75" thickBot="1">
      <c r="B17" s="17" t="s">
        <v>92</v>
      </c>
      <c r="C17" s="18"/>
      <c r="D17" s="18"/>
      <c r="E17" s="19">
        <f>'Matriz de Carga'!G12</f>
        <v>30000</v>
      </c>
      <c r="F17" s="17" t="s">
        <v>92</v>
      </c>
      <c r="G17" s="18"/>
      <c r="H17" s="18"/>
      <c r="I17" s="19">
        <f>'Matriz de Carga'!G12</f>
        <v>30000</v>
      </c>
      <c r="J17" s="17" t="s">
        <v>92</v>
      </c>
      <c r="K17" s="20"/>
      <c r="L17" s="20"/>
      <c r="M17" s="19">
        <f>'Matriz de Carga'!G12</f>
        <v>30000</v>
      </c>
      <c r="N17" s="17" t="s">
        <v>92</v>
      </c>
      <c r="O17" s="20"/>
      <c r="P17" s="20"/>
      <c r="Q17" s="19">
        <f>'Matriz de Carga'!G12</f>
        <v>30000</v>
      </c>
      <c r="R17" s="17" t="s">
        <v>92</v>
      </c>
      <c r="S17" s="20"/>
      <c r="T17" s="20"/>
      <c r="U17" s="21">
        <f>'Matriz de Carga'!G12</f>
        <v>30000</v>
      </c>
    </row>
    <row r="18" spans="2:21" ht="15.75" thickBot="1">
      <c r="B18" s="22" t="s">
        <v>93</v>
      </c>
      <c r="C18" s="23"/>
      <c r="D18" s="23"/>
      <c r="E18" s="24">
        <f>E16+E5+E17</f>
        <v>291390</v>
      </c>
      <c r="F18" s="22" t="s">
        <v>93</v>
      </c>
      <c r="G18" s="23"/>
      <c r="H18" s="23"/>
      <c r="I18" s="24">
        <f>I16+I5+I17</f>
        <v>285415</v>
      </c>
      <c r="J18" s="22" t="s">
        <v>93</v>
      </c>
      <c r="K18" s="23"/>
      <c r="L18" s="23"/>
      <c r="M18" s="24">
        <f>M16+M5+M17</f>
        <v>524691.44999999995</v>
      </c>
      <c r="N18" s="22" t="s">
        <v>93</v>
      </c>
      <c r="O18" s="23"/>
      <c r="P18" s="23"/>
      <c r="Q18" s="24">
        <f>Q16+Q5+Q17</f>
        <v>576253.44999999995</v>
      </c>
      <c r="R18" s="22" t="s">
        <v>93</v>
      </c>
      <c r="S18" s="23"/>
      <c r="T18" s="23"/>
      <c r="U18" s="25">
        <f>U16+U5+U17</f>
        <v>524691.44999999995</v>
      </c>
    </row>
    <row r="19" spans="2:21" ht="15.75" thickBot="1">
      <c r="B19" s="22" t="s">
        <v>94</v>
      </c>
      <c r="C19" s="23"/>
      <c r="D19" s="23"/>
      <c r="E19" s="24">
        <f>E18*1.19</f>
        <v>346754.1</v>
      </c>
      <c r="F19" s="22" t="s">
        <v>94</v>
      </c>
      <c r="G19" s="23"/>
      <c r="H19" s="23"/>
      <c r="I19" s="24">
        <f>I18*1.19</f>
        <v>339643.85</v>
      </c>
      <c r="J19" s="22" t="s">
        <v>94</v>
      </c>
      <c r="K19" s="23"/>
      <c r="L19" s="23"/>
      <c r="M19" s="24">
        <f>M18*1.19</f>
        <v>624382.82549999992</v>
      </c>
      <c r="N19" s="22" t="s">
        <v>94</v>
      </c>
      <c r="O19" s="23"/>
      <c r="P19" s="23"/>
      <c r="Q19" s="24">
        <f>Q18*1.19</f>
        <v>685741.60549999995</v>
      </c>
      <c r="R19" s="22" t="s">
        <v>94</v>
      </c>
      <c r="S19" s="23"/>
      <c r="T19" s="23"/>
      <c r="U19" s="25">
        <f>U18*1.19</f>
        <v>624382.82549999992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A4283-CBDD-4820-84E9-58F96EAD34C2}">
  <dimension ref="B1:U19"/>
  <sheetViews>
    <sheetView topLeftCell="G1" workbookViewId="0">
      <selection activeCell="K6" sqref="K6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71" t="s">
        <v>101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</row>
    <row r="2" spans="2:21">
      <c r="B2" s="66" t="s">
        <v>73</v>
      </c>
      <c r="C2" s="67"/>
      <c r="D2" s="67"/>
      <c r="E2" s="67"/>
      <c r="F2" s="66" t="s">
        <v>73</v>
      </c>
      <c r="G2" s="67"/>
      <c r="H2" s="67"/>
      <c r="I2" s="67"/>
      <c r="J2" s="74" t="s">
        <v>73</v>
      </c>
      <c r="K2" s="75"/>
      <c r="L2" s="75"/>
      <c r="M2" s="75"/>
      <c r="N2" s="74" t="s">
        <v>73</v>
      </c>
      <c r="O2" s="75"/>
      <c r="P2" s="75"/>
      <c r="Q2" s="75"/>
      <c r="R2" s="74" t="s">
        <v>73</v>
      </c>
      <c r="S2" s="75"/>
      <c r="T2" s="75"/>
      <c r="U2" s="76"/>
    </row>
    <row r="3" spans="2:21">
      <c r="B3" s="66" t="s">
        <v>74</v>
      </c>
      <c r="C3" s="67"/>
      <c r="D3" s="67"/>
      <c r="E3" s="67"/>
      <c r="F3" s="66" t="s">
        <v>75</v>
      </c>
      <c r="G3" s="67"/>
      <c r="H3" s="67"/>
      <c r="I3" s="67"/>
      <c r="J3" s="68" t="s">
        <v>76</v>
      </c>
      <c r="K3" s="69"/>
      <c r="L3" s="69"/>
      <c r="M3" s="69"/>
      <c r="N3" s="68" t="s">
        <v>77</v>
      </c>
      <c r="O3" s="69"/>
      <c r="P3" s="69"/>
      <c r="Q3" s="69"/>
      <c r="R3" s="68" t="s">
        <v>78</v>
      </c>
      <c r="S3" s="69"/>
      <c r="T3" s="69"/>
      <c r="U3" s="70"/>
    </row>
    <row r="4" spans="2:21" ht="15.75" thickBot="1">
      <c r="B4" s="2" t="s">
        <v>19</v>
      </c>
      <c r="C4" s="3" t="s">
        <v>79</v>
      </c>
      <c r="D4" s="4" t="s">
        <v>80</v>
      </c>
      <c r="E4" s="4" t="s">
        <v>81</v>
      </c>
      <c r="F4" s="2" t="s">
        <v>19</v>
      </c>
      <c r="G4" s="3" t="s">
        <v>79</v>
      </c>
      <c r="H4" s="4" t="s">
        <v>80</v>
      </c>
      <c r="I4" s="4" t="s">
        <v>81</v>
      </c>
      <c r="J4" s="2" t="s">
        <v>19</v>
      </c>
      <c r="K4" s="3" t="s">
        <v>79</v>
      </c>
      <c r="L4" s="4" t="s">
        <v>80</v>
      </c>
      <c r="M4" s="4" t="s">
        <v>81</v>
      </c>
      <c r="N4" s="2" t="s">
        <v>19</v>
      </c>
      <c r="O4" s="3" t="s">
        <v>79</v>
      </c>
      <c r="P4" s="4" t="s">
        <v>80</v>
      </c>
      <c r="Q4" s="4" t="s">
        <v>81</v>
      </c>
      <c r="R4" s="2" t="s">
        <v>19</v>
      </c>
      <c r="S4" s="3" t="s">
        <v>79</v>
      </c>
      <c r="T4" s="4" t="s">
        <v>80</v>
      </c>
      <c r="U4" s="5" t="s">
        <v>81</v>
      </c>
    </row>
    <row r="5" spans="2:21">
      <c r="B5" s="6" t="s">
        <v>82</v>
      </c>
      <c r="C5" s="7"/>
      <c r="D5" s="8">
        <v>1.3</v>
      </c>
      <c r="E5" s="9">
        <f>D5*'Matriz de Carga'!G4</f>
        <v>120510</v>
      </c>
      <c r="F5" s="6" t="s">
        <v>82</v>
      </c>
      <c r="G5" s="7"/>
      <c r="H5" s="8">
        <v>1.3</v>
      </c>
      <c r="I5" s="9">
        <f>H5*'Matriz de Carga'!G4</f>
        <v>120510</v>
      </c>
      <c r="J5" s="6" t="s">
        <v>82</v>
      </c>
      <c r="K5" s="10"/>
      <c r="L5" s="8">
        <v>2.4</v>
      </c>
      <c r="M5" s="9">
        <f>L5*'Matriz de Carga'!G4</f>
        <v>222480</v>
      </c>
      <c r="N5" s="6" t="s">
        <v>82</v>
      </c>
      <c r="O5" s="10"/>
      <c r="P5" s="8">
        <v>2.8</v>
      </c>
      <c r="Q5" s="9">
        <f>P5*'Matriz de Carga'!G4</f>
        <v>259559.99999999997</v>
      </c>
      <c r="R5" s="6" t="s">
        <v>82</v>
      </c>
      <c r="S5" s="10"/>
      <c r="T5" s="8">
        <v>2.4</v>
      </c>
      <c r="U5" s="11">
        <f>T5*'Matriz de Carga'!G4</f>
        <v>222480</v>
      </c>
    </row>
    <row r="6" spans="2:21">
      <c r="B6" s="12" t="s">
        <v>83</v>
      </c>
      <c r="C6" s="26" t="s">
        <v>84</v>
      </c>
      <c r="D6" s="27">
        <v>4</v>
      </c>
      <c r="E6" s="28">
        <f>D6*'Matriz de Carga'!G10</f>
        <v>68740</v>
      </c>
      <c r="F6" s="12" t="s">
        <v>83</v>
      </c>
      <c r="G6" s="26" t="s">
        <v>84</v>
      </c>
      <c r="H6" s="27">
        <v>4</v>
      </c>
      <c r="I6" s="28">
        <f>H6*'Matriz de Carga'!G10</f>
        <v>68740</v>
      </c>
      <c r="J6" s="12" t="s">
        <v>83</v>
      </c>
      <c r="K6" s="26" t="s">
        <v>84</v>
      </c>
      <c r="L6" s="27">
        <v>4</v>
      </c>
      <c r="M6" s="28">
        <f>E6</f>
        <v>68740</v>
      </c>
      <c r="N6" s="12" t="s">
        <v>83</v>
      </c>
      <c r="O6" s="26" t="s">
        <v>84</v>
      </c>
      <c r="P6" s="27">
        <v>4</v>
      </c>
      <c r="Q6" s="28">
        <f>E6</f>
        <v>68740</v>
      </c>
      <c r="R6" s="12" t="s">
        <v>83</v>
      </c>
      <c r="S6" s="26" t="s">
        <v>84</v>
      </c>
      <c r="T6" s="27">
        <v>4</v>
      </c>
      <c r="U6" s="13">
        <f>E6</f>
        <v>68740</v>
      </c>
    </row>
    <row r="7" spans="2:21">
      <c r="B7" s="12" t="s">
        <v>25</v>
      </c>
      <c r="C7" s="35" t="s">
        <v>26</v>
      </c>
      <c r="D7" s="27">
        <v>1</v>
      </c>
      <c r="E7" s="33">
        <f>(VLOOKUP(C7,'Matriz de Carga'!$B$3:$C$38,2,0))*D7</f>
        <v>17084</v>
      </c>
      <c r="F7" s="12" t="s">
        <v>25</v>
      </c>
      <c r="G7" s="35" t="s">
        <v>26</v>
      </c>
      <c r="H7" s="27">
        <v>1</v>
      </c>
      <c r="I7" s="33">
        <f>(VLOOKUP(G7,'Matriz de Carga'!$B$3:$C$38,2,0))*H7</f>
        <v>17084</v>
      </c>
      <c r="J7" s="12" t="s">
        <v>25</v>
      </c>
      <c r="K7" s="35" t="s">
        <v>26</v>
      </c>
      <c r="L7" s="27">
        <v>1</v>
      </c>
      <c r="M7" s="33">
        <f>(VLOOKUP(K7,'Matriz de Carga'!$B$3:$C$38,2,0))*L7</f>
        <v>17084</v>
      </c>
      <c r="N7" s="12" t="s">
        <v>25</v>
      </c>
      <c r="O7" s="35" t="s">
        <v>26</v>
      </c>
      <c r="P7" s="27">
        <v>1</v>
      </c>
      <c r="Q7" s="33">
        <f>(VLOOKUP(O7,'Matriz de Carga'!$B$3:$C$38,2,0))*P7</f>
        <v>17084</v>
      </c>
      <c r="R7" s="12" t="s">
        <v>25</v>
      </c>
      <c r="S7" s="35" t="s">
        <v>26</v>
      </c>
      <c r="T7" s="27">
        <v>1</v>
      </c>
      <c r="U7" s="33">
        <f>(VLOOKUP(S7,'Matriz de Carga'!$B$3:$C$38,2,0))*T7</f>
        <v>17084</v>
      </c>
    </row>
    <row r="8" spans="2:21">
      <c r="B8" s="12" t="s">
        <v>36</v>
      </c>
      <c r="C8" s="26" t="s">
        <v>37</v>
      </c>
      <c r="D8" s="27">
        <v>1</v>
      </c>
      <c r="E8" s="33">
        <f>(VLOOKUP(C8,'Matriz de Carga'!$B$3:$C$38,2,0))*D8</f>
        <v>49761</v>
      </c>
      <c r="F8" s="12" t="s">
        <v>36</v>
      </c>
      <c r="G8" s="26" t="s">
        <v>37</v>
      </c>
      <c r="H8" s="27">
        <v>1</v>
      </c>
      <c r="I8" s="33">
        <f>(VLOOKUP(G8,'Matriz de Carga'!$B$3:$C$38,2,0))*H8</f>
        <v>49761</v>
      </c>
      <c r="J8" s="12" t="s">
        <v>85</v>
      </c>
      <c r="K8" s="35" t="s">
        <v>33</v>
      </c>
      <c r="L8" s="27">
        <v>1</v>
      </c>
      <c r="M8" s="33">
        <f>(VLOOKUP(K8,'Matriz de Carga'!$B$3:$C$38,2,0))*L8</f>
        <v>17123</v>
      </c>
      <c r="N8" s="12" t="s">
        <v>85</v>
      </c>
      <c r="O8" s="35" t="s">
        <v>33</v>
      </c>
      <c r="P8" s="27">
        <v>1</v>
      </c>
      <c r="Q8" s="33">
        <f>(VLOOKUP(O8,'Matriz de Carga'!$B$3:$C$38,2,0))*P8</f>
        <v>17123</v>
      </c>
      <c r="R8" s="12" t="s">
        <v>85</v>
      </c>
      <c r="S8" s="35" t="s">
        <v>33</v>
      </c>
      <c r="T8" s="27">
        <v>1</v>
      </c>
      <c r="U8" s="33">
        <f>(VLOOKUP(S8,'Matriz de Carga'!$B$3:$C$38,2,0))*T8</f>
        <v>17123</v>
      </c>
    </row>
    <row r="9" spans="2:21">
      <c r="B9" s="12" t="s">
        <v>86</v>
      </c>
      <c r="C9" s="26" t="s">
        <v>57</v>
      </c>
      <c r="D9" s="27">
        <v>1</v>
      </c>
      <c r="E9" s="33">
        <f>(VLOOKUP(C9,'Matriz de Carga'!$B$3:$C$38,2,0))*D9</f>
        <v>5975</v>
      </c>
      <c r="F9" s="12" t="s">
        <v>87</v>
      </c>
      <c r="G9" s="26" t="s">
        <v>59</v>
      </c>
      <c r="H9" s="27">
        <v>1</v>
      </c>
      <c r="I9" s="33">
        <f>(VLOOKUP(G9,'Matriz de Carga'!$B$3:$C$38,2,0))*H9</f>
        <v>4460</v>
      </c>
      <c r="J9" s="12" t="s">
        <v>36</v>
      </c>
      <c r="K9" s="26" t="s">
        <v>37</v>
      </c>
      <c r="L9" s="27">
        <v>1</v>
      </c>
      <c r="M9" s="33">
        <f>(VLOOKUP(K9,'Matriz de Carga'!$B$3:$C$38,2,0))*L9</f>
        <v>49761</v>
      </c>
      <c r="N9" s="12" t="s">
        <v>36</v>
      </c>
      <c r="O9" s="26" t="s">
        <v>37</v>
      </c>
      <c r="P9" s="27">
        <v>1</v>
      </c>
      <c r="Q9" s="33">
        <f>(VLOOKUP(O9,'Matriz de Carga'!$B$3:$C$38,2,0))*P9</f>
        <v>49761</v>
      </c>
      <c r="R9" s="12" t="s">
        <v>36</v>
      </c>
      <c r="S9" s="26" t="s">
        <v>37</v>
      </c>
      <c r="T9" s="27">
        <v>1</v>
      </c>
      <c r="U9" s="33">
        <f>(VLOOKUP(S9,'Matriz de Carga'!$B$3:$C$38,2,0))*T9</f>
        <v>49761</v>
      </c>
    </row>
    <row r="10" spans="2:21">
      <c r="B10" s="12" t="s">
        <v>87</v>
      </c>
      <c r="C10" s="26" t="s">
        <v>59</v>
      </c>
      <c r="D10" s="27">
        <v>1</v>
      </c>
      <c r="E10" s="33">
        <f>(VLOOKUP(C10,'Matriz de Carga'!$B$3:$C$38,2,0))*D10</f>
        <v>4460</v>
      </c>
      <c r="F10" s="12"/>
      <c r="G10" s="26"/>
      <c r="H10" s="27"/>
      <c r="I10" s="33"/>
      <c r="J10" s="12" t="s">
        <v>45</v>
      </c>
      <c r="K10" s="35" t="s">
        <v>47</v>
      </c>
      <c r="L10" s="27">
        <v>3</v>
      </c>
      <c r="M10" s="33">
        <f>(VLOOKUP(K10,'Matriz de Carga'!$B$3:$C$38,2,0))*L10</f>
        <v>114747</v>
      </c>
      <c r="N10" s="12" t="s">
        <v>45</v>
      </c>
      <c r="O10" s="35" t="s">
        <v>47</v>
      </c>
      <c r="P10" s="27">
        <v>3</v>
      </c>
      <c r="Q10" s="33">
        <f>(VLOOKUP(O10,'Matriz de Carga'!$B$3:$C$38,2,0))*P10</f>
        <v>114747</v>
      </c>
      <c r="R10" s="12" t="s">
        <v>45</v>
      </c>
      <c r="S10" s="35" t="s">
        <v>47</v>
      </c>
      <c r="T10" s="27">
        <v>3</v>
      </c>
      <c r="U10" s="33">
        <f>(VLOOKUP(S10,'Matriz de Carga'!$B$3:$C$38,2,0))*T10</f>
        <v>114747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88</v>
      </c>
      <c r="K11" s="35" t="s">
        <v>65</v>
      </c>
      <c r="L11" s="27">
        <v>1</v>
      </c>
      <c r="M11" s="33">
        <f>(VLOOKUP(K11,'Matriz de Carga'!$B$3:$C$38,2,0))*L11</f>
        <v>9782</v>
      </c>
      <c r="N11" s="12" t="s">
        <v>40</v>
      </c>
      <c r="O11" s="35" t="s">
        <v>41</v>
      </c>
      <c r="P11" s="27">
        <v>1</v>
      </c>
      <c r="Q11" s="33">
        <f>(VLOOKUP(O11,'Matriz de Carga'!$B$3:$C$38,2,0))*P11</f>
        <v>23752</v>
      </c>
      <c r="R11" s="12" t="s">
        <v>88</v>
      </c>
      <c r="S11" s="35" t="s">
        <v>65</v>
      </c>
      <c r="T11" s="27">
        <v>1</v>
      </c>
      <c r="U11" s="33">
        <f>(VLOOKUP(S11,'Matriz de Carga'!$B$3:$C$38,2,0))*T11</f>
        <v>9782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89</v>
      </c>
      <c r="K12" s="35" t="s">
        <v>67</v>
      </c>
      <c r="L12" s="27">
        <v>1</v>
      </c>
      <c r="M12" s="33">
        <f>(VLOOKUP(K12,'Matriz de Carga'!$B$3:$C$38,2,0))*L12</f>
        <v>13960</v>
      </c>
      <c r="N12" s="12" t="s">
        <v>88</v>
      </c>
      <c r="O12" s="35" t="s">
        <v>65</v>
      </c>
      <c r="P12" s="27">
        <v>1</v>
      </c>
      <c r="Q12" s="33">
        <f>(VLOOKUP(O12,'Matriz de Carga'!$B$3:$C$38,2,0))*P12</f>
        <v>9782</v>
      </c>
      <c r="R12" s="12" t="s">
        <v>89</v>
      </c>
      <c r="S12" s="35" t="s">
        <v>67</v>
      </c>
      <c r="T12" s="27">
        <v>1</v>
      </c>
      <c r="U12" s="33">
        <f>(VLOOKUP(S12,'Matriz de Carga'!$B$3:$C$38,2,0))*T12</f>
        <v>13960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87</v>
      </c>
      <c r="K13" s="26" t="s">
        <v>59</v>
      </c>
      <c r="L13" s="27">
        <v>1</v>
      </c>
      <c r="M13" s="33">
        <f>(VLOOKUP(K13,'Matriz de Carga'!$B$3:$C$38,2,0))*L13</f>
        <v>4460</v>
      </c>
      <c r="N13" s="12" t="s">
        <v>89</v>
      </c>
      <c r="O13" s="35" t="s">
        <v>67</v>
      </c>
      <c r="P13" s="27">
        <v>1</v>
      </c>
      <c r="Q13" s="33">
        <f>(VLOOKUP(O13,'Matriz de Carga'!$B$3:$C$38,2,0))*P13</f>
        <v>13960</v>
      </c>
      <c r="R13" s="12" t="s">
        <v>87</v>
      </c>
      <c r="S13" s="26" t="s">
        <v>59</v>
      </c>
      <c r="T13" s="27">
        <v>1</v>
      </c>
      <c r="U13" s="33">
        <f>(VLOOKUP(S13,'Matriz de Carga'!$B$3:$C$38,2,0))*T13</f>
        <v>4460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90</v>
      </c>
      <c r="K14" s="26" t="s">
        <v>63</v>
      </c>
      <c r="L14" s="27">
        <v>1</v>
      </c>
      <c r="M14" s="33">
        <f>(VLOOKUP(K14,'Matriz de Carga'!$B$3:$C$38,2,0))*L14</f>
        <v>32683</v>
      </c>
      <c r="N14" s="12" t="s">
        <v>87</v>
      </c>
      <c r="O14" s="26" t="s">
        <v>59</v>
      </c>
      <c r="P14" s="27">
        <v>1</v>
      </c>
      <c r="Q14" s="33">
        <f>(VLOOKUP(O14,'Matriz de Carga'!$B$3:$C$38,2,0))*P14</f>
        <v>4460</v>
      </c>
      <c r="R14" s="12" t="s">
        <v>90</v>
      </c>
      <c r="S14" s="26" t="s">
        <v>63</v>
      </c>
      <c r="T14" s="27">
        <v>1</v>
      </c>
      <c r="U14" s="33">
        <f>(VLOOKUP(S14,'Matriz de Carga'!$B$3:$C$38,2,0))*T14</f>
        <v>32683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 t="s">
        <v>90</v>
      </c>
      <c r="O15" s="26" t="s">
        <v>63</v>
      </c>
      <c r="P15" s="27">
        <v>1</v>
      </c>
      <c r="Q15" s="33">
        <f>(VLOOKUP(O15,'Matriz de Carga'!$B$3:$C$38,2,0))*P15</f>
        <v>32683</v>
      </c>
      <c r="R15" s="12"/>
      <c r="S15" s="26"/>
      <c r="T15" s="26"/>
      <c r="U15" s="13" t="str">
        <f>IFERROR(#REF!/(1-#REF!),"")</f>
        <v/>
      </c>
    </row>
    <row r="16" spans="2:21">
      <c r="B16" s="15" t="s">
        <v>91</v>
      </c>
      <c r="C16" s="30"/>
      <c r="D16" s="30"/>
      <c r="E16" s="32">
        <f>SUM(E6:E15)</f>
        <v>146020</v>
      </c>
      <c r="F16" s="15" t="s">
        <v>91</v>
      </c>
      <c r="G16" s="30"/>
      <c r="H16" s="30"/>
      <c r="I16" s="32">
        <f>SUM(I6:I15)</f>
        <v>140045</v>
      </c>
      <c r="J16" s="15" t="s">
        <v>91</v>
      </c>
      <c r="K16" s="30"/>
      <c r="L16" s="30"/>
      <c r="M16" s="32">
        <f>SUM(M6:M15)</f>
        <v>328340</v>
      </c>
      <c r="N16" s="15" t="s">
        <v>91</v>
      </c>
      <c r="O16" s="30"/>
      <c r="P16" s="30"/>
      <c r="Q16" s="32">
        <f>SUM(Q6:Q15)</f>
        <v>352092</v>
      </c>
      <c r="R16" s="15" t="s">
        <v>91</v>
      </c>
      <c r="S16" s="30"/>
      <c r="T16" s="30"/>
      <c r="U16" s="16">
        <f>SUM(U6:U15)</f>
        <v>328340</v>
      </c>
    </row>
    <row r="17" spans="2:21" ht="15.75" thickBot="1">
      <c r="B17" s="17" t="s">
        <v>92</v>
      </c>
      <c r="C17" s="18"/>
      <c r="D17" s="18"/>
      <c r="E17" s="19">
        <f>'Matriz de Carga'!G12</f>
        <v>30000</v>
      </c>
      <c r="F17" s="17" t="s">
        <v>92</v>
      </c>
      <c r="G17" s="18"/>
      <c r="H17" s="18"/>
      <c r="I17" s="19">
        <f>'Matriz de Carga'!G12</f>
        <v>30000</v>
      </c>
      <c r="J17" s="17" t="s">
        <v>92</v>
      </c>
      <c r="K17" s="20"/>
      <c r="L17" s="20"/>
      <c r="M17" s="19">
        <f>'Matriz de Carga'!G12</f>
        <v>30000</v>
      </c>
      <c r="N17" s="17" t="s">
        <v>92</v>
      </c>
      <c r="O17" s="20"/>
      <c r="P17" s="20"/>
      <c r="Q17" s="19">
        <f>'Matriz de Carga'!G12</f>
        <v>30000</v>
      </c>
      <c r="R17" s="17" t="s">
        <v>92</v>
      </c>
      <c r="S17" s="20"/>
      <c r="T17" s="20"/>
      <c r="U17" s="21">
        <f>'Matriz de Carga'!G12</f>
        <v>30000</v>
      </c>
    </row>
    <row r="18" spans="2:21" ht="15.75" thickBot="1">
      <c r="B18" s="22" t="s">
        <v>93</v>
      </c>
      <c r="C18" s="23"/>
      <c r="D18" s="23"/>
      <c r="E18" s="24">
        <f>E16+E5+E17</f>
        <v>296530</v>
      </c>
      <c r="F18" s="22" t="s">
        <v>93</v>
      </c>
      <c r="G18" s="23"/>
      <c r="H18" s="23"/>
      <c r="I18" s="24">
        <f>I16+I5+I17</f>
        <v>290555</v>
      </c>
      <c r="J18" s="22" t="s">
        <v>93</v>
      </c>
      <c r="K18" s="23"/>
      <c r="L18" s="23"/>
      <c r="M18" s="24">
        <f>M16+M5+M17</f>
        <v>580820</v>
      </c>
      <c r="N18" s="22" t="s">
        <v>93</v>
      </c>
      <c r="O18" s="23"/>
      <c r="P18" s="23"/>
      <c r="Q18" s="24">
        <f>Q16+Q5+Q17</f>
        <v>641652</v>
      </c>
      <c r="R18" s="22" t="s">
        <v>93</v>
      </c>
      <c r="S18" s="23"/>
      <c r="T18" s="23"/>
      <c r="U18" s="25">
        <f>U16+U5+U17</f>
        <v>580820</v>
      </c>
    </row>
    <row r="19" spans="2:21" ht="15.75" thickBot="1">
      <c r="B19" s="22" t="s">
        <v>94</v>
      </c>
      <c r="C19" s="23"/>
      <c r="D19" s="23"/>
      <c r="E19" s="24">
        <f>E18*1.19</f>
        <v>352870.7</v>
      </c>
      <c r="F19" s="22" t="s">
        <v>94</v>
      </c>
      <c r="G19" s="23"/>
      <c r="H19" s="23"/>
      <c r="I19" s="24">
        <f>I18*1.19</f>
        <v>345760.45</v>
      </c>
      <c r="J19" s="22" t="s">
        <v>94</v>
      </c>
      <c r="K19" s="23"/>
      <c r="L19" s="23"/>
      <c r="M19" s="24">
        <f>M18*1.19</f>
        <v>691175.79999999993</v>
      </c>
      <c r="N19" s="22" t="s">
        <v>94</v>
      </c>
      <c r="O19" s="23"/>
      <c r="P19" s="23"/>
      <c r="Q19" s="24">
        <f>Q18*1.19</f>
        <v>763565.88</v>
      </c>
      <c r="R19" s="22" t="s">
        <v>94</v>
      </c>
      <c r="S19" s="23"/>
      <c r="T19" s="23"/>
      <c r="U19" s="25">
        <f>U18*1.19</f>
        <v>691175.79999999993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ignoredErrors>
    <ignoredError sqref="E7 M7:M9 Q7:Q11 U7:U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CC2F-C809-4E25-B852-029ED9C5B83F}">
  <dimension ref="B1:U19"/>
  <sheetViews>
    <sheetView topLeftCell="G1" workbookViewId="0">
      <selection activeCell="I12" sqref="I1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71" t="s">
        <v>102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</row>
    <row r="2" spans="2:21">
      <c r="B2" s="66" t="s">
        <v>73</v>
      </c>
      <c r="C2" s="67"/>
      <c r="D2" s="67"/>
      <c r="E2" s="67"/>
      <c r="F2" s="66" t="s">
        <v>73</v>
      </c>
      <c r="G2" s="67"/>
      <c r="H2" s="67"/>
      <c r="I2" s="67"/>
      <c r="J2" s="74" t="s">
        <v>73</v>
      </c>
      <c r="K2" s="75"/>
      <c r="L2" s="75"/>
      <c r="M2" s="75"/>
      <c r="N2" s="74" t="s">
        <v>73</v>
      </c>
      <c r="O2" s="75"/>
      <c r="P2" s="75"/>
      <c r="Q2" s="75"/>
      <c r="R2" s="74" t="s">
        <v>73</v>
      </c>
      <c r="S2" s="75"/>
      <c r="T2" s="75"/>
      <c r="U2" s="76"/>
    </row>
    <row r="3" spans="2:21">
      <c r="B3" s="66" t="s">
        <v>74</v>
      </c>
      <c r="C3" s="67"/>
      <c r="D3" s="67"/>
      <c r="E3" s="67"/>
      <c r="F3" s="66" t="s">
        <v>75</v>
      </c>
      <c r="G3" s="67"/>
      <c r="H3" s="67"/>
      <c r="I3" s="67"/>
      <c r="J3" s="68" t="s">
        <v>76</v>
      </c>
      <c r="K3" s="69"/>
      <c r="L3" s="69"/>
      <c r="M3" s="69"/>
      <c r="N3" s="68" t="s">
        <v>77</v>
      </c>
      <c r="O3" s="69"/>
      <c r="P3" s="69"/>
      <c r="Q3" s="69"/>
      <c r="R3" s="68" t="s">
        <v>78</v>
      </c>
      <c r="S3" s="69"/>
      <c r="T3" s="69"/>
      <c r="U3" s="70"/>
    </row>
    <row r="4" spans="2:21" ht="15.75" thickBot="1">
      <c r="B4" s="2" t="s">
        <v>19</v>
      </c>
      <c r="C4" s="3" t="s">
        <v>79</v>
      </c>
      <c r="D4" s="4" t="s">
        <v>80</v>
      </c>
      <c r="E4" s="4" t="s">
        <v>81</v>
      </c>
      <c r="F4" s="2" t="s">
        <v>19</v>
      </c>
      <c r="G4" s="3" t="s">
        <v>79</v>
      </c>
      <c r="H4" s="4" t="s">
        <v>80</v>
      </c>
      <c r="I4" s="4" t="s">
        <v>81</v>
      </c>
      <c r="J4" s="2" t="s">
        <v>19</v>
      </c>
      <c r="K4" s="3" t="s">
        <v>79</v>
      </c>
      <c r="L4" s="4" t="s">
        <v>80</v>
      </c>
      <c r="M4" s="4" t="s">
        <v>81</v>
      </c>
      <c r="N4" s="2" t="s">
        <v>19</v>
      </c>
      <c r="O4" s="3" t="s">
        <v>79</v>
      </c>
      <c r="P4" s="4" t="s">
        <v>80</v>
      </c>
      <c r="Q4" s="4" t="s">
        <v>81</v>
      </c>
      <c r="R4" s="2" t="s">
        <v>19</v>
      </c>
      <c r="S4" s="3" t="s">
        <v>79</v>
      </c>
      <c r="T4" s="4" t="s">
        <v>80</v>
      </c>
      <c r="U4" s="5" t="s">
        <v>81</v>
      </c>
    </row>
    <row r="5" spans="2:21">
      <c r="B5" s="6" t="s">
        <v>82</v>
      </c>
      <c r="C5" s="7"/>
      <c r="D5" s="8">
        <v>1.3</v>
      </c>
      <c r="E5" s="9">
        <f>D5*'Matriz de Carga'!G4</f>
        <v>120510</v>
      </c>
      <c r="F5" s="6" t="s">
        <v>82</v>
      </c>
      <c r="G5" s="7"/>
      <c r="H5" s="8">
        <v>1.3</v>
      </c>
      <c r="I5" s="9">
        <f>H5*'Matriz de Carga'!G4</f>
        <v>120510</v>
      </c>
      <c r="J5" s="6" t="s">
        <v>82</v>
      </c>
      <c r="K5" s="10"/>
      <c r="L5" s="8">
        <v>2.6</v>
      </c>
      <c r="M5" s="9">
        <f>L5*'Matriz de Carga'!G4</f>
        <v>241020</v>
      </c>
      <c r="N5" s="6" t="s">
        <v>82</v>
      </c>
      <c r="O5" s="10"/>
      <c r="P5" s="8">
        <v>3</v>
      </c>
      <c r="Q5" s="9">
        <f>P5*'Matriz de Carga'!G4</f>
        <v>278100</v>
      </c>
      <c r="R5" s="6" t="s">
        <v>82</v>
      </c>
      <c r="S5" s="10"/>
      <c r="T5" s="8">
        <v>2.6</v>
      </c>
      <c r="U5" s="11">
        <f>T5*'Matriz de Carga'!G4</f>
        <v>241020</v>
      </c>
    </row>
    <row r="6" spans="2:21">
      <c r="B6" s="12" t="s">
        <v>83</v>
      </c>
      <c r="C6" s="26" t="s">
        <v>84</v>
      </c>
      <c r="D6" s="27">
        <v>4</v>
      </c>
      <c r="E6" s="28">
        <f>D6*'Matriz de Carga'!G10</f>
        <v>68740</v>
      </c>
      <c r="F6" s="12" t="s">
        <v>83</v>
      </c>
      <c r="G6" s="26" t="s">
        <v>84</v>
      </c>
      <c r="H6" s="27">
        <v>4</v>
      </c>
      <c r="I6" s="28">
        <f>H6*'Matriz de Carga'!G10</f>
        <v>68740</v>
      </c>
      <c r="J6" s="12" t="s">
        <v>83</v>
      </c>
      <c r="K6" s="26" t="s">
        <v>84</v>
      </c>
      <c r="L6" s="27">
        <v>4</v>
      </c>
      <c r="M6" s="28">
        <f>E6</f>
        <v>68740</v>
      </c>
      <c r="N6" s="12" t="s">
        <v>83</v>
      </c>
      <c r="O6" s="26" t="s">
        <v>84</v>
      </c>
      <c r="P6" s="27">
        <v>4</v>
      </c>
      <c r="Q6" s="28">
        <f>E6</f>
        <v>68740</v>
      </c>
      <c r="R6" s="12" t="s">
        <v>83</v>
      </c>
      <c r="S6" s="26" t="s">
        <v>84</v>
      </c>
      <c r="T6" s="27">
        <v>4</v>
      </c>
      <c r="U6" s="13">
        <f>E6</f>
        <v>68740</v>
      </c>
    </row>
    <row r="7" spans="2:21">
      <c r="B7" s="12" t="s">
        <v>25</v>
      </c>
      <c r="C7" s="35" t="s">
        <v>26</v>
      </c>
      <c r="D7" s="27">
        <v>1</v>
      </c>
      <c r="E7" s="33">
        <f>(VLOOKUP(C7,'Matriz de Carga'!$B$3:$C$38,2,0))*D7</f>
        <v>17084</v>
      </c>
      <c r="F7" s="12" t="s">
        <v>25</v>
      </c>
      <c r="G7" s="35" t="s">
        <v>26</v>
      </c>
      <c r="H7" s="27">
        <v>1</v>
      </c>
      <c r="I7" s="33">
        <f>(VLOOKUP(G7,'Matriz de Carga'!$B$3:$C$38,2,0))*H7</f>
        <v>17084</v>
      </c>
      <c r="J7" s="12" t="s">
        <v>25</v>
      </c>
      <c r="K7" s="35" t="s">
        <v>26</v>
      </c>
      <c r="L7" s="27">
        <v>1</v>
      </c>
      <c r="M7" s="33">
        <f>(VLOOKUP(K7,'Matriz de Carga'!$B$3:$C$38,2,0))*L7</f>
        <v>17084</v>
      </c>
      <c r="N7" s="12" t="s">
        <v>25</v>
      </c>
      <c r="O7" s="35" t="s">
        <v>26</v>
      </c>
      <c r="P7" s="27">
        <v>1</v>
      </c>
      <c r="Q7" s="33">
        <f>(VLOOKUP(O7,'Matriz de Carga'!$B$3:$C$38,2,0))*P7</f>
        <v>17084</v>
      </c>
      <c r="R7" s="12" t="s">
        <v>25</v>
      </c>
      <c r="S7" s="35" t="s">
        <v>26</v>
      </c>
      <c r="T7" s="27">
        <v>1</v>
      </c>
      <c r="U7" s="33">
        <f>(VLOOKUP(S7,'Matriz de Carga'!$B$3:$C$38,2,0))*T7</f>
        <v>17084</v>
      </c>
    </row>
    <row r="8" spans="2:21">
      <c r="B8" s="12" t="s">
        <v>36</v>
      </c>
      <c r="C8" s="26" t="s">
        <v>37</v>
      </c>
      <c r="D8" s="27">
        <v>1</v>
      </c>
      <c r="E8" s="33">
        <f>(VLOOKUP(C8,'Matriz de Carga'!$B$3:$C$38,2,0))*D8</f>
        <v>49761</v>
      </c>
      <c r="F8" s="12" t="s">
        <v>36</v>
      </c>
      <c r="G8" s="26" t="s">
        <v>37</v>
      </c>
      <c r="H8" s="27">
        <v>1</v>
      </c>
      <c r="I8" s="33">
        <f>(VLOOKUP(G8,'Matriz de Carga'!$B$3:$C$38,2,0))*H8</f>
        <v>49761</v>
      </c>
      <c r="J8" s="12" t="s">
        <v>85</v>
      </c>
      <c r="K8" s="35" t="s">
        <v>33</v>
      </c>
      <c r="L8" s="27">
        <v>1</v>
      </c>
      <c r="M8" s="33">
        <f>(VLOOKUP(K8,'Matriz de Carga'!$B$3:$C$38,2,0))*L8</f>
        <v>17123</v>
      </c>
      <c r="N8" s="12" t="s">
        <v>85</v>
      </c>
      <c r="O8" s="35" t="s">
        <v>33</v>
      </c>
      <c r="P8" s="27">
        <v>1</v>
      </c>
      <c r="Q8" s="33">
        <f>(VLOOKUP(O8,'Matriz de Carga'!$B$3:$C$38,2,0))*P8</f>
        <v>17123</v>
      </c>
      <c r="R8" s="12" t="s">
        <v>85</v>
      </c>
      <c r="S8" s="35" t="s">
        <v>33</v>
      </c>
      <c r="T8" s="27">
        <v>1</v>
      </c>
      <c r="U8" s="33">
        <f>(VLOOKUP(S8,'Matriz de Carga'!$B$3:$C$38,2,0))*T8</f>
        <v>17123</v>
      </c>
    </row>
    <row r="9" spans="2:21">
      <c r="B9" s="12" t="s">
        <v>86</v>
      </c>
      <c r="C9" s="26" t="s">
        <v>57</v>
      </c>
      <c r="D9" s="27">
        <v>1</v>
      </c>
      <c r="E9" s="33">
        <f>(VLOOKUP(C9,'Matriz de Carga'!$B$3:$C$38,2,0))*D9</f>
        <v>5975</v>
      </c>
      <c r="F9" s="12" t="s">
        <v>87</v>
      </c>
      <c r="G9" s="26" t="s">
        <v>59</v>
      </c>
      <c r="H9" s="27">
        <v>1</v>
      </c>
      <c r="I9" s="33">
        <f>(VLOOKUP(G9,'Matriz de Carga'!$B$3:$C$38,2,0))*H9</f>
        <v>4460</v>
      </c>
      <c r="J9" s="12" t="s">
        <v>36</v>
      </c>
      <c r="K9" s="26" t="s">
        <v>37</v>
      </c>
      <c r="L9" s="27">
        <v>1</v>
      </c>
      <c r="M9" s="33">
        <f>(VLOOKUP(K9,'Matriz de Carga'!$B$3:$C$38,2,0))*L9</f>
        <v>49761</v>
      </c>
      <c r="N9" s="12" t="s">
        <v>36</v>
      </c>
      <c r="O9" s="26" t="s">
        <v>37</v>
      </c>
      <c r="P9" s="27">
        <v>1</v>
      </c>
      <c r="Q9" s="33">
        <f>(VLOOKUP(O9,'Matriz de Carga'!$B$3:$C$38,2,0))*P9</f>
        <v>49761</v>
      </c>
      <c r="R9" s="12" t="s">
        <v>36</v>
      </c>
      <c r="S9" s="26" t="s">
        <v>37</v>
      </c>
      <c r="T9" s="27">
        <v>1</v>
      </c>
      <c r="U9" s="33">
        <f>(VLOOKUP(S9,'Matriz de Carga'!$B$3:$C$38,2,0))*T9</f>
        <v>49761</v>
      </c>
    </row>
    <row r="10" spans="2:21">
      <c r="B10" s="12" t="s">
        <v>87</v>
      </c>
      <c r="C10" s="26" t="s">
        <v>59</v>
      </c>
      <c r="D10" s="27">
        <v>1</v>
      </c>
      <c r="E10" s="33">
        <f>(VLOOKUP(C10,'Matriz de Carga'!$B$3:$C$38,2,0))*D10</f>
        <v>4460</v>
      </c>
      <c r="F10" s="14"/>
      <c r="G10" s="29"/>
      <c r="H10" s="29"/>
      <c r="I10" s="28"/>
      <c r="J10" s="12" t="s">
        <v>45</v>
      </c>
      <c r="K10" s="35" t="s">
        <v>47</v>
      </c>
      <c r="L10" s="27">
        <v>3</v>
      </c>
      <c r="M10" s="33">
        <f>(VLOOKUP(K10,'Matriz de Carga'!$B$3:$C$38,2,0))*L10</f>
        <v>114747</v>
      </c>
      <c r="N10" s="12" t="s">
        <v>45</v>
      </c>
      <c r="O10" s="35" t="s">
        <v>47</v>
      </c>
      <c r="P10" s="27">
        <v>3</v>
      </c>
      <c r="Q10" s="33">
        <f>(VLOOKUP(O10,'Matriz de Carga'!$B$3:$C$38,2,0))*P10</f>
        <v>114747</v>
      </c>
      <c r="R10" s="12" t="s">
        <v>45</v>
      </c>
      <c r="S10" s="35" t="s">
        <v>47</v>
      </c>
      <c r="T10" s="27">
        <v>3</v>
      </c>
      <c r="U10" s="33">
        <f>(VLOOKUP(S10,'Matriz de Carga'!$B$3:$C$38,2,0))*T10</f>
        <v>114747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88</v>
      </c>
      <c r="K11" s="35" t="s">
        <v>65</v>
      </c>
      <c r="L11" s="27">
        <v>1</v>
      </c>
      <c r="M11" s="33">
        <f>(VLOOKUP(K11,'Matriz de Carga'!$B$3:$C$38,2,0))*L11</f>
        <v>9782</v>
      </c>
      <c r="N11" s="12" t="s">
        <v>40</v>
      </c>
      <c r="O11" s="35" t="s">
        <v>41</v>
      </c>
      <c r="P11" s="27">
        <v>1</v>
      </c>
      <c r="Q11" s="33">
        <f>(VLOOKUP(O11,'Matriz de Carga'!$B$3:$C$38,2,0))*P11</f>
        <v>23752</v>
      </c>
      <c r="R11" s="12" t="s">
        <v>88</v>
      </c>
      <c r="S11" s="35" t="s">
        <v>65</v>
      </c>
      <c r="T11" s="27">
        <v>1</v>
      </c>
      <c r="U11" s="33">
        <f>(VLOOKUP(S11,'Matriz de Carga'!$B$3:$C$38,2,0))*T11</f>
        <v>9782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89</v>
      </c>
      <c r="K12" s="35" t="s">
        <v>67</v>
      </c>
      <c r="L12" s="27">
        <v>1</v>
      </c>
      <c r="M12" s="33">
        <f>(VLOOKUP(K12,'Matriz de Carga'!$B$3:$C$38,2,0))*L12</f>
        <v>13960</v>
      </c>
      <c r="N12" s="12" t="s">
        <v>88</v>
      </c>
      <c r="O12" s="35" t="s">
        <v>65</v>
      </c>
      <c r="P12" s="27">
        <v>1</v>
      </c>
      <c r="Q12" s="33">
        <f>(VLOOKUP(O12,'Matriz de Carga'!$B$3:$C$38,2,0))*P12</f>
        <v>9782</v>
      </c>
      <c r="R12" s="12" t="s">
        <v>89</v>
      </c>
      <c r="S12" s="35" t="s">
        <v>67</v>
      </c>
      <c r="T12" s="27">
        <v>1</v>
      </c>
      <c r="U12" s="33">
        <f>(VLOOKUP(S12,'Matriz de Carga'!$B$3:$C$38,2,0))*T12</f>
        <v>13960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87</v>
      </c>
      <c r="K13" s="26" t="s">
        <v>59</v>
      </c>
      <c r="L13" s="27">
        <v>1</v>
      </c>
      <c r="M13" s="33">
        <f>(VLOOKUP(K13,'Matriz de Carga'!$B$3:$C$38,2,0))*L13</f>
        <v>4460</v>
      </c>
      <c r="N13" s="12" t="s">
        <v>89</v>
      </c>
      <c r="O13" s="35" t="s">
        <v>67</v>
      </c>
      <c r="P13" s="27">
        <v>1</v>
      </c>
      <c r="Q13" s="33">
        <f>(VLOOKUP(O13,'Matriz de Carga'!$B$3:$C$38,2,0))*P13</f>
        <v>13960</v>
      </c>
      <c r="R13" s="12" t="s">
        <v>87</v>
      </c>
      <c r="S13" s="26" t="s">
        <v>59</v>
      </c>
      <c r="T13" s="27">
        <v>1</v>
      </c>
      <c r="U13" s="33">
        <f>(VLOOKUP(S13,'Matriz de Carga'!$B$3:$C$38,2,0))*T13</f>
        <v>4460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90</v>
      </c>
      <c r="K14" s="26" t="s">
        <v>63</v>
      </c>
      <c r="L14" s="27">
        <v>1.1499999999999999</v>
      </c>
      <c r="M14" s="33">
        <f>(VLOOKUP(K14,'Matriz de Carga'!$B$3:$C$38,2,0))*L14</f>
        <v>37585.449999999997</v>
      </c>
      <c r="N14" s="12" t="s">
        <v>87</v>
      </c>
      <c r="O14" s="26" t="s">
        <v>59</v>
      </c>
      <c r="P14" s="27">
        <v>1</v>
      </c>
      <c r="Q14" s="33">
        <f>(VLOOKUP(O14,'Matriz de Carga'!$B$3:$C$38,2,0))*P14</f>
        <v>4460</v>
      </c>
      <c r="R14" s="12" t="s">
        <v>90</v>
      </c>
      <c r="S14" s="26" t="s">
        <v>63</v>
      </c>
      <c r="T14" s="27">
        <v>1.1499999999999999</v>
      </c>
      <c r="U14" s="33">
        <f>(VLOOKUP(S14,'Matriz de Carga'!$B$3:$C$38,2,0))*T14</f>
        <v>37585.449999999997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 t="s">
        <v>90</v>
      </c>
      <c r="O15" s="26" t="s">
        <v>63</v>
      </c>
      <c r="P15" s="27">
        <v>1.1499999999999999</v>
      </c>
      <c r="Q15" s="33">
        <f>(VLOOKUP(O15,'Matriz de Carga'!$B$3:$C$38,2,0))*P15</f>
        <v>37585.449999999997</v>
      </c>
      <c r="R15" s="12"/>
      <c r="S15" s="26"/>
      <c r="T15" s="26"/>
      <c r="U15" s="13" t="str">
        <f>IFERROR(#REF!/(1-#REF!),"")</f>
        <v/>
      </c>
    </row>
    <row r="16" spans="2:21">
      <c r="B16" s="15" t="s">
        <v>91</v>
      </c>
      <c r="C16" s="30"/>
      <c r="D16" s="30"/>
      <c r="E16" s="32">
        <f>SUM(E6:E15)</f>
        <v>146020</v>
      </c>
      <c r="F16" s="15" t="s">
        <v>91</v>
      </c>
      <c r="G16" s="30"/>
      <c r="H16" s="30"/>
      <c r="I16" s="32">
        <f>SUM(I6:I15)</f>
        <v>140045</v>
      </c>
      <c r="J16" s="15" t="s">
        <v>91</v>
      </c>
      <c r="K16" s="30"/>
      <c r="L16" s="30"/>
      <c r="M16" s="32">
        <f>SUM(M6:M15)</f>
        <v>333242.45</v>
      </c>
      <c r="N16" s="15" t="s">
        <v>91</v>
      </c>
      <c r="O16" s="30"/>
      <c r="P16" s="30"/>
      <c r="Q16" s="32">
        <f>SUM(Q6:Q15)</f>
        <v>356994.45</v>
      </c>
      <c r="R16" s="15" t="s">
        <v>91</v>
      </c>
      <c r="S16" s="30"/>
      <c r="T16" s="30"/>
      <c r="U16" s="16">
        <f>SUM(U6:U15)</f>
        <v>333242.45</v>
      </c>
    </row>
    <row r="17" spans="2:21" ht="15.75" thickBot="1">
      <c r="B17" s="17" t="s">
        <v>92</v>
      </c>
      <c r="C17" s="18"/>
      <c r="D17" s="18"/>
      <c r="E17" s="19">
        <f>'Matriz de Carga'!G12</f>
        <v>30000</v>
      </c>
      <c r="F17" s="17" t="s">
        <v>92</v>
      </c>
      <c r="G17" s="18"/>
      <c r="H17" s="18"/>
      <c r="I17" s="19">
        <f>'Matriz de Carga'!G12</f>
        <v>30000</v>
      </c>
      <c r="J17" s="17" t="s">
        <v>92</v>
      </c>
      <c r="K17" s="20"/>
      <c r="L17" s="20"/>
      <c r="M17" s="19">
        <f>'Matriz de Carga'!G12</f>
        <v>30000</v>
      </c>
      <c r="N17" s="17" t="s">
        <v>92</v>
      </c>
      <c r="O17" s="20"/>
      <c r="P17" s="20"/>
      <c r="Q17" s="19">
        <f>'Matriz de Carga'!G12</f>
        <v>30000</v>
      </c>
      <c r="R17" s="17" t="s">
        <v>92</v>
      </c>
      <c r="S17" s="20"/>
      <c r="T17" s="20"/>
      <c r="U17" s="21">
        <f>'Matriz de Carga'!G12</f>
        <v>30000</v>
      </c>
    </row>
    <row r="18" spans="2:21" ht="15.75" thickBot="1">
      <c r="B18" s="22" t="s">
        <v>93</v>
      </c>
      <c r="C18" s="23"/>
      <c r="D18" s="23"/>
      <c r="E18" s="24">
        <f>E16+E5+E17</f>
        <v>296530</v>
      </c>
      <c r="F18" s="22" t="s">
        <v>93</v>
      </c>
      <c r="G18" s="23"/>
      <c r="H18" s="23"/>
      <c r="I18" s="24">
        <f>I16+I5+I17</f>
        <v>290555</v>
      </c>
      <c r="J18" s="22" t="s">
        <v>93</v>
      </c>
      <c r="K18" s="23"/>
      <c r="L18" s="23"/>
      <c r="M18" s="24">
        <f>M16+M5+M17</f>
        <v>604262.44999999995</v>
      </c>
      <c r="N18" s="22" t="s">
        <v>93</v>
      </c>
      <c r="O18" s="23"/>
      <c r="P18" s="23"/>
      <c r="Q18" s="24">
        <f>Q16+Q5+Q17</f>
        <v>665094.44999999995</v>
      </c>
      <c r="R18" s="22" t="s">
        <v>93</v>
      </c>
      <c r="S18" s="23"/>
      <c r="T18" s="23"/>
      <c r="U18" s="25">
        <f>U16+U5+U17</f>
        <v>604262.44999999995</v>
      </c>
    </row>
    <row r="19" spans="2:21" ht="15.75" thickBot="1">
      <c r="B19" s="22" t="s">
        <v>94</v>
      </c>
      <c r="C19" s="23"/>
      <c r="D19" s="23"/>
      <c r="E19" s="24">
        <f>E18*1.19</f>
        <v>352870.7</v>
      </c>
      <c r="F19" s="22" t="s">
        <v>94</v>
      </c>
      <c r="G19" s="23"/>
      <c r="H19" s="23"/>
      <c r="I19" s="24">
        <f>I18*1.19</f>
        <v>345760.45</v>
      </c>
      <c r="J19" s="22" t="s">
        <v>94</v>
      </c>
      <c r="K19" s="23"/>
      <c r="L19" s="23"/>
      <c r="M19" s="24">
        <f>M18*1.19</f>
        <v>719072.31549999991</v>
      </c>
      <c r="N19" s="22" t="s">
        <v>94</v>
      </c>
      <c r="O19" s="23"/>
      <c r="P19" s="23"/>
      <c r="Q19" s="24">
        <f>Q18*1.19</f>
        <v>791462.39549999987</v>
      </c>
      <c r="R19" s="22" t="s">
        <v>94</v>
      </c>
      <c r="S19" s="23"/>
      <c r="T19" s="23"/>
      <c r="U19" s="25">
        <f>U18*1.19</f>
        <v>719072.31549999991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0806d-0110-411e-b24e-a6ca40e623ec" xsi:nil="true"/>
    <lcf76f155ced4ddcb4097134ff3c332f xmlns="ff1bdffb-1e5a-491a-be56-89787a3317b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9CA3BD40DB6499A2E9AE3D07246B5" ma:contentTypeVersion="12" ma:contentTypeDescription="Create a new document." ma:contentTypeScope="" ma:versionID="491ab680ba3300160f86b9456956137c">
  <xsd:schema xmlns:xsd="http://www.w3.org/2001/XMLSchema" xmlns:xs="http://www.w3.org/2001/XMLSchema" xmlns:p="http://schemas.microsoft.com/office/2006/metadata/properties" xmlns:ns2="ff1bdffb-1e5a-491a-be56-89787a3317b7" xmlns:ns3="3590806d-0110-411e-b24e-a6ca40e623ec" targetNamespace="http://schemas.microsoft.com/office/2006/metadata/properties" ma:root="true" ma:fieldsID="faca57f972910596b9eef6398b4bc377" ns2:_="" ns3:_="">
    <xsd:import namespace="ff1bdffb-1e5a-491a-be56-89787a3317b7"/>
    <xsd:import namespace="3590806d-0110-411e-b24e-a6ca40e623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bdffb-1e5a-491a-be56-89787a331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443b8-1e49-4a53-a8e6-a312646d4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806d-0110-411e-b24e-a6ca40e623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fdd0d9-f903-45f3-aa4c-af8f48ef6d9d}" ma:internalName="TaxCatchAll" ma:showField="CatchAllData" ma:web="3590806d-0110-411e-b24e-a6ca40e62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1BD83A-06F6-44A3-A8F6-BFAD4AC79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6018F6-576D-4287-B836-B2301E42E46C}">
  <ds:schemaRefs>
    <ds:schemaRef ds:uri="http://schemas.microsoft.com/office/2006/metadata/properties"/>
    <ds:schemaRef ds:uri="http://schemas.microsoft.com/office/infopath/2007/PartnerControls"/>
    <ds:schemaRef ds:uri="3590806d-0110-411e-b24e-a6ca40e623ec"/>
    <ds:schemaRef ds:uri="ff1bdffb-1e5a-491a-be56-89787a3317b7"/>
  </ds:schemaRefs>
</ds:datastoreItem>
</file>

<file path=customXml/itemProps3.xml><?xml version="1.0" encoding="utf-8"?>
<ds:datastoreItem xmlns:ds="http://schemas.openxmlformats.org/officeDocument/2006/customXml" ds:itemID="{9E96B4D4-31FB-4B1F-9721-A5F41CEC3E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Valores Mantención x Modelo</vt:lpstr>
      <vt:lpstr>Matriz de Carga</vt:lpstr>
      <vt:lpstr>Arona 1.0 TSI</vt:lpstr>
      <vt:lpstr>Ateca 1.4 TSI AT8</vt:lpstr>
      <vt:lpstr>Arona 1.6 AT</vt:lpstr>
      <vt:lpstr>Ibiza 1.6 AT</vt:lpstr>
      <vt:lpstr>Ibiza 1.6 MT</vt:lpstr>
      <vt:lpstr>Ibiza 1.0 TSI AT</vt:lpstr>
      <vt:lpstr>Ibiza 1.0 TSI MT</vt:lpstr>
      <vt:lpstr>León 1.4 TSI AT8</vt:lpstr>
      <vt:lpstr> Tarraco 1.4 TSI AT </vt:lpstr>
    </vt:vector>
  </TitlesOfParts>
  <Manager/>
  <Company>Porsche Chile SPA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MAZUELA</dc:creator>
  <cp:keywords/>
  <dc:description/>
  <cp:lastModifiedBy>Abarca Luis (PIACL - CL/Santiago)</cp:lastModifiedBy>
  <cp:revision/>
  <dcterms:created xsi:type="dcterms:W3CDTF">2020-03-26T14:50:47Z</dcterms:created>
  <dcterms:modified xsi:type="dcterms:W3CDTF">2026-01-30T18:55:08Z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0x010100CDE9CA3BD40DB6499A2E9AE3D07246B5</vt:lpwstr>
  </property>
  <property fmtid="{D5CDD505-2E9C-101B-9397-08002B2CF9AE}" pid="3" name="MSIP_Label_72c5815d-2d9c-4f93-8421-5cec488c1928_Enabled">
    <vt:lpwstr>true</vt:lpwstr>
  </property>
  <property fmtid="{D5CDD505-2E9C-101B-9397-08002B2CF9AE}" pid="4" name="MSIP_Label_72c5815d-2d9c-4f93-8421-5cec488c1928_SetDate">
    <vt:lpwstr>2022-03-31T18:19:31Z</vt:lpwstr>
  </property>
  <property fmtid="{D5CDD505-2E9C-101B-9397-08002B2CF9AE}" pid="5" name="MSIP_Label_72c5815d-2d9c-4f93-8421-5cec488c1928_Method">
    <vt:lpwstr>Privileged</vt:lpwstr>
  </property>
  <property fmtid="{D5CDD505-2E9C-101B-9397-08002B2CF9AE}" pid="6" name="MSIP_Label_72c5815d-2d9c-4f93-8421-5cec488c1928_Name">
    <vt:lpwstr>72c5815d-2d9c-4f93-8421-5cec488c1928</vt:lpwstr>
  </property>
  <property fmtid="{D5CDD505-2E9C-101B-9397-08002B2CF9AE}" pid="7" name="MSIP_Label_72c5815d-2d9c-4f93-8421-5cec488c1928_SiteId">
    <vt:lpwstr>0f6f68be-4ef2-465a-986b-eb9a250d9789</vt:lpwstr>
  </property>
  <property fmtid="{D5CDD505-2E9C-101B-9397-08002B2CF9AE}" pid="8" name="MSIP_Label_72c5815d-2d9c-4f93-8421-5cec488c1928_ActionId">
    <vt:lpwstr>5824c12b-2d34-438c-a5a8-ef032bd59c5a</vt:lpwstr>
  </property>
  <property fmtid="{D5CDD505-2E9C-101B-9397-08002B2CF9AE}" pid="9" name="MSIP_Label_72c5815d-2d9c-4f93-8421-5cec488c1928_ContentBits">
    <vt:lpwstr>0</vt:lpwstr>
  </property>
  <property fmtid="{D5CDD505-2E9C-101B-9397-08002B2CF9AE}" pid="10" name="MediaServiceImageTags">
    <vt:lpwstr/>
  </property>
</Properties>
</file>