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10" documentId="8_{9FD5E93A-59F2-4B43-A161-4DB9D58F1A84}" xr6:coauthVersionLast="47" xr6:coauthVersionMax="47" xr10:uidLastSave="{49EFC473-E90B-4955-B7F6-6B97E844923D}"/>
  <bookViews>
    <workbookView xWindow="-28920" yWindow="-1875" windowWidth="29040" windowHeight="15720" tabRatio="798" xr2:uid="{592C96D7-FFB4-4A73-AFE7-3D0F461E5580}"/>
  </bookViews>
  <sheets>
    <sheet name="Valores Mantención x Modelo" sheetId="1" r:id="rId1"/>
    <sheet name="Matriz de Carga" sheetId="2" r:id="rId2"/>
    <sheet name="Fabia 1.0 TSI MT" sheetId="3" r:id="rId3"/>
    <sheet name="Fabia 1.0 TSI AT" sheetId="21" r:id="rId4"/>
    <sheet name="Fabia 1.0 MPI" sheetId="18" r:id="rId5"/>
    <sheet name="Fabia 1.0 TSI 110 Hp 6MT" sheetId="19" r:id="rId6"/>
    <sheet name="Fabia 1.0 TSI 95 Hp 5MT" sheetId="20" r:id="rId7"/>
    <sheet name="Scala 1.5 TSI" sheetId="13" r:id="rId8"/>
    <sheet name="Scala 1.0 TSI AT" sheetId="23" r:id="rId9"/>
    <sheet name="Kamiq 1.5 TSI" sheetId="14" r:id="rId10"/>
    <sheet name="Kamiq 1.0 TSI AT" sheetId="22" r:id="rId11"/>
    <sheet name="New Octavia MT" sheetId="16" r:id="rId12"/>
    <sheet name="New Octavia AT" sheetId="15" r:id="rId13"/>
    <sheet name="Karoq 1.4 TSI" sheetId="12" r:id="rId14"/>
    <sheet name="Kodiaq 1.4 TSI DSG" sheetId="8" r:id="rId15"/>
    <sheet name="Kodiaq 2,0 TSI (4X4) " sheetId="9" r:id="rId16"/>
    <sheet name="Kodiaq 2.0 TDI 200hp 4x4 AT" sheetId="17" r:id="rId17"/>
    <sheet name="Octavia RS 2.0 TFSI" sheetId="24" r:id="rId18"/>
    <sheet name="Fabia 1.0 TSI 110 hp DSG7" sheetId="25" r:id="rId19"/>
    <sheet name="New Fabia 1.0 TSI MT" sheetId="26" r:id="rId20"/>
    <sheet name="New Octavia RS 2.0 TFSI" sheetId="27" r:id="rId21"/>
    <sheet name="New Kodiaq 2.0 4x4" sheetId="28" r:id="rId22"/>
    <sheet name="New Kodiaq 1.5 MHEV" sheetId="29" r:id="rId23"/>
    <sheet name="New Fabia 1.0 TSI AT" sheetId="30" r:id="rId24"/>
    <sheet name="Karoq 1.5 AT" sheetId="31" r:id="rId25"/>
    <sheet name="Elroq 85" sheetId="32" r:id="rId26"/>
    <sheet name="Scala 1.5" sheetId="33" r:id="rId27"/>
    <sheet name="Kamiq 1.5" sheetId="34" r:id="rId28"/>
    <sheet name="New Octavia 1.5 MHEV" sheetId="35" r:id="rId29"/>
    <sheet name="Enyaq 85" sheetId="36" r:id="rId30"/>
  </sheets>
  <definedNames>
    <definedName name="_xlnm._FilterDatabase" localSheetId="1" hidden="1">'Matriz de Carga'!$B$3:$E$58</definedName>
    <definedName name="_xlnm._FilterDatabase" localSheetId="0" hidden="1">'Valores Mantención x Modelo'!$A$4:$H$32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4" l="1"/>
  <c r="E9" i="35"/>
  <c r="M8" i="36"/>
  <c r="E26" i="2"/>
  <c r="E23" i="2"/>
  <c r="U7" i="35"/>
  <c r="U9" i="34"/>
  <c r="U9" i="35"/>
  <c r="Q12" i="35"/>
  <c r="E24" i="2"/>
  <c r="E22" i="2"/>
  <c r="M11" i="34"/>
  <c r="Q11" i="35"/>
  <c r="Q18" i="36"/>
  <c r="M18" i="36"/>
  <c r="I18" i="36"/>
  <c r="E18" i="36"/>
  <c r="E11" i="36"/>
  <c r="Q7" i="36"/>
  <c r="M7" i="36"/>
  <c r="I7" i="36"/>
  <c r="E7" i="36"/>
  <c r="Q5" i="36"/>
  <c r="M5" i="36"/>
  <c r="I5" i="36"/>
  <c r="E5" i="36"/>
  <c r="U14" i="35"/>
  <c r="U13" i="35"/>
  <c r="Q15" i="35"/>
  <c r="Q14" i="35"/>
  <c r="U18" i="35"/>
  <c r="Q18" i="35"/>
  <c r="M18" i="35"/>
  <c r="I18" i="35"/>
  <c r="E18" i="35"/>
  <c r="Q16" i="35"/>
  <c r="U15" i="35"/>
  <c r="M15" i="35"/>
  <c r="I15" i="35"/>
  <c r="E15" i="35"/>
  <c r="M14" i="35"/>
  <c r="M13" i="35"/>
  <c r="E11" i="35"/>
  <c r="I10" i="35"/>
  <c r="Q9" i="35"/>
  <c r="M9" i="35"/>
  <c r="U8" i="35"/>
  <c r="Q8" i="35"/>
  <c r="M8" i="35"/>
  <c r="I7" i="35"/>
  <c r="E7" i="35"/>
  <c r="T6" i="35"/>
  <c r="S6" i="35"/>
  <c r="P6" i="35"/>
  <c r="O6" i="35"/>
  <c r="L6" i="35"/>
  <c r="K6" i="35"/>
  <c r="I6" i="35"/>
  <c r="E6" i="35"/>
  <c r="U5" i="35"/>
  <c r="Q5" i="35"/>
  <c r="M5" i="35"/>
  <c r="I5" i="35"/>
  <c r="E5" i="35"/>
  <c r="U18" i="34"/>
  <c r="Q18" i="34"/>
  <c r="M18" i="34"/>
  <c r="I18" i="34"/>
  <c r="E18" i="34"/>
  <c r="Q15" i="34"/>
  <c r="I15" i="34"/>
  <c r="E15" i="34"/>
  <c r="U14" i="34"/>
  <c r="Q14" i="34"/>
  <c r="M14" i="34"/>
  <c r="U13" i="34"/>
  <c r="M13" i="34"/>
  <c r="U8" i="34"/>
  <c r="Q8" i="34"/>
  <c r="M8" i="34"/>
  <c r="S7" i="34"/>
  <c r="U7" i="34" s="1"/>
  <c r="O7" i="34"/>
  <c r="Q7" i="34" s="1"/>
  <c r="K7" i="34"/>
  <c r="M7" i="34" s="1"/>
  <c r="G7" i="34"/>
  <c r="T6" i="34"/>
  <c r="S6" i="34"/>
  <c r="P6" i="34"/>
  <c r="O6" i="34"/>
  <c r="L6" i="34"/>
  <c r="K6" i="34"/>
  <c r="I6" i="34"/>
  <c r="E6" i="34"/>
  <c r="U5" i="34"/>
  <c r="Q5" i="34"/>
  <c r="M5" i="34"/>
  <c r="I5" i="34"/>
  <c r="E5" i="34"/>
  <c r="U18" i="33"/>
  <c r="Q18" i="33"/>
  <c r="M18" i="33"/>
  <c r="I18" i="33"/>
  <c r="E18" i="33"/>
  <c r="Q15" i="33"/>
  <c r="I15" i="33"/>
  <c r="E15" i="33"/>
  <c r="U14" i="33"/>
  <c r="Q14" i="33"/>
  <c r="M14" i="33"/>
  <c r="U13" i="33"/>
  <c r="M13" i="33"/>
  <c r="M9" i="33"/>
  <c r="U8" i="33"/>
  <c r="Q8" i="33"/>
  <c r="M8" i="33"/>
  <c r="S7" i="33"/>
  <c r="O7" i="33"/>
  <c r="K7" i="33"/>
  <c r="M7" i="33" s="1"/>
  <c r="G7" i="33"/>
  <c r="I7" i="33" s="1"/>
  <c r="E7" i="33"/>
  <c r="T6" i="33"/>
  <c r="S6" i="33"/>
  <c r="P6" i="33"/>
  <c r="O6" i="33"/>
  <c r="L6" i="33"/>
  <c r="K6" i="33"/>
  <c r="I6" i="33"/>
  <c r="E6" i="33"/>
  <c r="Q6" i="33" s="1"/>
  <c r="U5" i="33"/>
  <c r="Q5" i="33"/>
  <c r="M5" i="33"/>
  <c r="I5" i="33"/>
  <c r="E5" i="33"/>
  <c r="E27" i="2"/>
  <c r="I6" i="27"/>
  <c r="I5" i="27"/>
  <c r="I19" i="27"/>
  <c r="E21" i="2"/>
  <c r="Q7" i="32"/>
  <c r="M7" i="32"/>
  <c r="I7" i="32"/>
  <c r="E7" i="32"/>
  <c r="E17" i="36" l="1"/>
  <c r="E10" i="35"/>
  <c r="E10" i="34"/>
  <c r="M10" i="35"/>
  <c r="U10" i="35"/>
  <c r="M10" i="34"/>
  <c r="Q10" i="33"/>
  <c r="U10" i="34"/>
  <c r="I9" i="35"/>
  <c r="E10" i="33"/>
  <c r="Q10" i="34"/>
  <c r="U10" i="33"/>
  <c r="Q10" i="35"/>
  <c r="M10" i="33"/>
  <c r="I9" i="33"/>
  <c r="E9" i="34"/>
  <c r="M8" i="32"/>
  <c r="M17" i="32" s="1"/>
  <c r="U12" i="33"/>
  <c r="Q13" i="34"/>
  <c r="M12" i="35"/>
  <c r="Q8" i="36"/>
  <c r="Q17" i="36" s="1"/>
  <c r="Q19" i="36" s="1"/>
  <c r="Q20" i="36" s="1"/>
  <c r="H32" i="1" s="1"/>
  <c r="Q8" i="32"/>
  <c r="Q17" i="32" s="1"/>
  <c r="M11" i="33"/>
  <c r="M11" i="35"/>
  <c r="Q9" i="33"/>
  <c r="U11" i="33"/>
  <c r="M9" i="34"/>
  <c r="Q11" i="34"/>
  <c r="I8" i="35"/>
  <c r="U11" i="35"/>
  <c r="E8" i="33"/>
  <c r="U9" i="33"/>
  <c r="E8" i="34"/>
  <c r="Q9" i="34"/>
  <c r="U11" i="34"/>
  <c r="E25" i="2"/>
  <c r="I8" i="33"/>
  <c r="I8" i="34"/>
  <c r="Q11" i="33"/>
  <c r="E8" i="35"/>
  <c r="E19" i="36"/>
  <c r="E20" i="36" s="1"/>
  <c r="E32" i="1" s="1"/>
  <c r="E9" i="33"/>
  <c r="Q13" i="33"/>
  <c r="U7" i="33"/>
  <c r="E7" i="34"/>
  <c r="Q12" i="34"/>
  <c r="Q7" i="35"/>
  <c r="Q12" i="33"/>
  <c r="Q7" i="33"/>
  <c r="M12" i="34"/>
  <c r="M7" i="35"/>
  <c r="U12" i="35"/>
  <c r="I7" i="34"/>
  <c r="U12" i="34"/>
  <c r="Q13" i="35"/>
  <c r="I8" i="36"/>
  <c r="I17" i="36" s="1"/>
  <c r="I19" i="36" s="1"/>
  <c r="I20" i="36" s="1"/>
  <c r="D32" i="1" s="1"/>
  <c r="I8" i="32"/>
  <c r="I17" i="32" s="1"/>
  <c r="M12" i="33"/>
  <c r="M17" i="36"/>
  <c r="M19" i="36" s="1"/>
  <c r="M20" i="36" s="1"/>
  <c r="F32" i="1" s="1"/>
  <c r="M6" i="34"/>
  <c r="Q6" i="34"/>
  <c r="U6" i="35"/>
  <c r="Q6" i="35"/>
  <c r="M6" i="35"/>
  <c r="U6" i="34"/>
  <c r="M6" i="33"/>
  <c r="U6" i="33"/>
  <c r="Q18" i="32"/>
  <c r="M18" i="32"/>
  <c r="I18" i="32"/>
  <c r="E18" i="32"/>
  <c r="E11" i="32"/>
  <c r="E17" i="32" s="1"/>
  <c r="Q5" i="32"/>
  <c r="M5" i="32"/>
  <c r="I5" i="32"/>
  <c r="E5" i="32"/>
  <c r="E17" i="35" l="1"/>
  <c r="E19" i="35" s="1"/>
  <c r="E20" i="35" s="1"/>
  <c r="C31" i="1" s="1"/>
  <c r="U17" i="35"/>
  <c r="I17" i="35"/>
  <c r="I19" i="35" s="1"/>
  <c r="I20" i="35" s="1"/>
  <c r="G31" i="1" s="1"/>
  <c r="I17" i="33"/>
  <c r="I19" i="33" s="1"/>
  <c r="I20" i="33" s="1"/>
  <c r="E29" i="1" s="1"/>
  <c r="U17" i="34"/>
  <c r="U19" i="34" s="1"/>
  <c r="U20" i="34" s="1"/>
  <c r="H30" i="1" s="1"/>
  <c r="Q17" i="33"/>
  <c r="Q19" i="33" s="1"/>
  <c r="Q20" i="33" s="1"/>
  <c r="F29" i="1" s="1"/>
  <c r="M17" i="33"/>
  <c r="M19" i="33" s="1"/>
  <c r="M20" i="33" s="1"/>
  <c r="D29" i="1" s="1"/>
  <c r="Q17" i="34"/>
  <c r="Q19" i="34" s="1"/>
  <c r="Q20" i="34" s="1"/>
  <c r="F30" i="1" s="1"/>
  <c r="C32" i="1"/>
  <c r="G32" i="1"/>
  <c r="E17" i="34"/>
  <c r="E19" i="34" s="1"/>
  <c r="E20" i="34" s="1"/>
  <c r="C30" i="1" s="1"/>
  <c r="M17" i="34"/>
  <c r="M19" i="34" s="1"/>
  <c r="M20" i="34" s="1"/>
  <c r="D30" i="1" s="1"/>
  <c r="M17" i="35"/>
  <c r="M19" i="35" s="1"/>
  <c r="M20" i="35" s="1"/>
  <c r="D31" i="1" s="1"/>
  <c r="E17" i="33"/>
  <c r="E19" i="33" s="1"/>
  <c r="E20" i="33" s="1"/>
  <c r="C29" i="1" s="1"/>
  <c r="I17" i="34"/>
  <c r="I19" i="34" s="1"/>
  <c r="I20" i="34" s="1"/>
  <c r="E30" i="1" s="1"/>
  <c r="Q17" i="35"/>
  <c r="Q19" i="35" s="1"/>
  <c r="Q20" i="35" s="1"/>
  <c r="F31" i="1" s="1"/>
  <c r="U17" i="33"/>
  <c r="U19" i="33" s="1"/>
  <c r="U20" i="33" s="1"/>
  <c r="H29" i="1" s="1"/>
  <c r="U19" i="35"/>
  <c r="U20" i="35" s="1"/>
  <c r="H31" i="1" s="1"/>
  <c r="Q19" i="32"/>
  <c r="Q20" i="32" s="1"/>
  <c r="H28" i="1" s="1"/>
  <c r="M19" i="32"/>
  <c r="M20" i="32" s="1"/>
  <c r="F28" i="1" s="1"/>
  <c r="I19" i="32"/>
  <c r="I20" i="32" s="1"/>
  <c r="D28" i="1" s="1"/>
  <c r="E19" i="32"/>
  <c r="E20" i="32" s="1"/>
  <c r="U18" i="31"/>
  <c r="Q18" i="31"/>
  <c r="M18" i="31"/>
  <c r="I18" i="31"/>
  <c r="E18" i="31"/>
  <c r="Q16" i="31"/>
  <c r="U15" i="31"/>
  <c r="Q15" i="31"/>
  <c r="M15" i="31"/>
  <c r="I15" i="31"/>
  <c r="E15" i="31"/>
  <c r="U14" i="31"/>
  <c r="Q14" i="31"/>
  <c r="M14" i="31"/>
  <c r="U13" i="31"/>
  <c r="Q13" i="31"/>
  <c r="M13" i="31"/>
  <c r="U12" i="31"/>
  <c r="Q12" i="31"/>
  <c r="M12" i="31"/>
  <c r="U11" i="31"/>
  <c r="Q11" i="31"/>
  <c r="M11" i="31"/>
  <c r="E11" i="31"/>
  <c r="U10" i="31"/>
  <c r="Q10" i="31"/>
  <c r="M10" i="31"/>
  <c r="I10" i="31"/>
  <c r="E10" i="31"/>
  <c r="U9" i="31"/>
  <c r="Q9" i="31"/>
  <c r="M9" i="31"/>
  <c r="I9" i="31"/>
  <c r="E9" i="31"/>
  <c r="U8" i="31"/>
  <c r="Q8" i="31"/>
  <c r="M8" i="31"/>
  <c r="I8" i="31"/>
  <c r="E8" i="31"/>
  <c r="U7" i="31"/>
  <c r="Q7" i="31"/>
  <c r="M7" i="31"/>
  <c r="I7" i="31"/>
  <c r="E7" i="31"/>
  <c r="T6" i="31"/>
  <c r="S6" i="31"/>
  <c r="P6" i="31"/>
  <c r="O6" i="31"/>
  <c r="L6" i="31"/>
  <c r="K6" i="31"/>
  <c r="I6" i="31"/>
  <c r="E6" i="31"/>
  <c r="U6" i="31" s="1"/>
  <c r="U5" i="31"/>
  <c r="Q5" i="31"/>
  <c r="M5" i="31"/>
  <c r="I5" i="31"/>
  <c r="E5" i="31"/>
  <c r="U17" i="30"/>
  <c r="Q17" i="30"/>
  <c r="M17" i="30"/>
  <c r="I17" i="30"/>
  <c r="E17" i="30"/>
  <c r="Q15" i="30"/>
  <c r="U14" i="30"/>
  <c r="Q14" i="30"/>
  <c r="M14" i="30"/>
  <c r="U13" i="30"/>
  <c r="Q13" i="30"/>
  <c r="M13" i="30"/>
  <c r="U12" i="30"/>
  <c r="Q12" i="30"/>
  <c r="M12" i="30"/>
  <c r="U11" i="30"/>
  <c r="Q11" i="30"/>
  <c r="M11" i="30"/>
  <c r="U10" i="30"/>
  <c r="Q10" i="30"/>
  <c r="M10" i="30"/>
  <c r="E10" i="30"/>
  <c r="U9" i="30"/>
  <c r="Q9" i="30"/>
  <c r="M9" i="30"/>
  <c r="I9" i="30"/>
  <c r="E9" i="30"/>
  <c r="U8" i="30"/>
  <c r="Q8" i="30"/>
  <c r="M8" i="30"/>
  <c r="I8" i="30"/>
  <c r="E8" i="30"/>
  <c r="I7" i="30"/>
  <c r="E7" i="30"/>
  <c r="O6" i="30"/>
  <c r="S6" i="30" s="1"/>
  <c r="K6" i="30"/>
  <c r="I6" i="30"/>
  <c r="E6" i="30"/>
  <c r="Q6" i="30" s="1"/>
  <c r="U5" i="30"/>
  <c r="Q5" i="30"/>
  <c r="M5" i="30"/>
  <c r="I5" i="30"/>
  <c r="E5" i="30"/>
  <c r="U18" i="29"/>
  <c r="Q18" i="29"/>
  <c r="M18" i="29"/>
  <c r="I18" i="29"/>
  <c r="E18" i="29"/>
  <c r="Q16" i="29"/>
  <c r="U15" i="29"/>
  <c r="Q15" i="29"/>
  <c r="M15" i="29"/>
  <c r="I15" i="29"/>
  <c r="E15" i="29"/>
  <c r="U14" i="29"/>
  <c r="Q14" i="29"/>
  <c r="M14" i="29"/>
  <c r="U13" i="29"/>
  <c r="Q13" i="29"/>
  <c r="M13" i="29"/>
  <c r="U12" i="29"/>
  <c r="Q12" i="29"/>
  <c r="M12" i="29"/>
  <c r="U11" i="29"/>
  <c r="Q11" i="29"/>
  <c r="M11" i="29"/>
  <c r="E11" i="29"/>
  <c r="U10" i="29"/>
  <c r="Q10" i="29"/>
  <c r="M10" i="29"/>
  <c r="I10" i="29"/>
  <c r="E10" i="29"/>
  <c r="U9" i="29"/>
  <c r="Q9" i="29"/>
  <c r="M9" i="29"/>
  <c r="I9" i="29"/>
  <c r="E9" i="29"/>
  <c r="U8" i="29"/>
  <c r="Q8" i="29"/>
  <c r="M8" i="29"/>
  <c r="I8" i="29"/>
  <c r="E8" i="29"/>
  <c r="U7" i="29"/>
  <c r="Q7" i="29"/>
  <c r="M7" i="29"/>
  <c r="I7" i="29"/>
  <c r="E7" i="29"/>
  <c r="T6" i="29"/>
  <c r="S6" i="29"/>
  <c r="P6" i="29"/>
  <c r="O6" i="29"/>
  <c r="L6" i="29"/>
  <c r="K6" i="29"/>
  <c r="I6" i="29"/>
  <c r="E6" i="29"/>
  <c r="Q6" i="29" s="1"/>
  <c r="U5" i="29"/>
  <c r="Q5" i="29"/>
  <c r="M5" i="29"/>
  <c r="I5" i="29"/>
  <c r="E5" i="29"/>
  <c r="E31" i="1" l="1"/>
  <c r="G29" i="1"/>
  <c r="G30" i="1"/>
  <c r="C28" i="1"/>
  <c r="G28" i="1"/>
  <c r="E28" i="1"/>
  <c r="M6" i="31"/>
  <c r="M17" i="31" s="1"/>
  <c r="M19" i="31" s="1"/>
  <c r="M20" i="31" s="1"/>
  <c r="D27" i="1" s="1"/>
  <c r="Q6" i="31"/>
  <c r="Q17" i="31" s="1"/>
  <c r="Q19" i="31" s="1"/>
  <c r="Q20" i="31" s="1"/>
  <c r="F27" i="1" s="1"/>
  <c r="M6" i="29"/>
  <c r="M17" i="29" s="1"/>
  <c r="M19" i="29" s="1"/>
  <c r="M20" i="29" s="1"/>
  <c r="D25" i="1" s="1"/>
  <c r="M6" i="30"/>
  <c r="U6" i="30"/>
  <c r="U6" i="29"/>
  <c r="U17" i="29" s="1"/>
  <c r="U19" i="29" s="1"/>
  <c r="U20" i="29" s="1"/>
  <c r="H25" i="1" s="1"/>
  <c r="E17" i="31"/>
  <c r="E19" i="31" s="1"/>
  <c r="E20" i="31" s="1"/>
  <c r="C27" i="1" s="1"/>
  <c r="U17" i="31"/>
  <c r="U19" i="31" s="1"/>
  <c r="U20" i="31" s="1"/>
  <c r="H27" i="1" s="1"/>
  <c r="I17" i="31"/>
  <c r="I19" i="31" s="1"/>
  <c r="I20" i="31" s="1"/>
  <c r="I16" i="30"/>
  <c r="I18" i="30" s="1"/>
  <c r="I19" i="30" s="1"/>
  <c r="Q7" i="30"/>
  <c r="Q16" i="30" s="1"/>
  <c r="Q18" i="30" s="1"/>
  <c r="Q19" i="30" s="1"/>
  <c r="F26" i="1" s="1"/>
  <c r="U7" i="30"/>
  <c r="E16" i="30"/>
  <c r="E18" i="30" s="1"/>
  <c r="E19" i="30" s="1"/>
  <c r="C26" i="1" s="1"/>
  <c r="M7" i="30"/>
  <c r="Q17" i="29"/>
  <c r="Q19" i="29" s="1"/>
  <c r="Q20" i="29" s="1"/>
  <c r="F25" i="1" s="1"/>
  <c r="I17" i="29"/>
  <c r="I19" i="29" s="1"/>
  <c r="I20" i="29" s="1"/>
  <c r="E17" i="29"/>
  <c r="E19" i="29" s="1"/>
  <c r="E20" i="29" s="1"/>
  <c r="C25" i="1" s="1"/>
  <c r="Q12" i="28"/>
  <c r="Q11" i="28"/>
  <c r="Q13" i="28"/>
  <c r="Q14" i="28"/>
  <c r="Q15" i="28"/>
  <c r="Q16" i="28"/>
  <c r="Q17" i="28"/>
  <c r="M13" i="28"/>
  <c r="M12" i="28"/>
  <c r="M14" i="28"/>
  <c r="M15" i="28"/>
  <c r="M16" i="28"/>
  <c r="M17" i="28"/>
  <c r="M18" i="28"/>
  <c r="I13" i="28"/>
  <c r="I14" i="28"/>
  <c r="I15" i="28"/>
  <c r="I16" i="28"/>
  <c r="I17" i="28"/>
  <c r="E11" i="28"/>
  <c r="E10" i="28"/>
  <c r="Q20" i="28"/>
  <c r="M20" i="28"/>
  <c r="I20" i="28"/>
  <c r="E20" i="28"/>
  <c r="E16" i="28"/>
  <c r="I12" i="28"/>
  <c r="M11" i="28"/>
  <c r="I11" i="28"/>
  <c r="Q10" i="28"/>
  <c r="M10" i="28"/>
  <c r="I10" i="28"/>
  <c r="Q9" i="28"/>
  <c r="M9" i="28"/>
  <c r="I9" i="28"/>
  <c r="E9" i="28"/>
  <c r="Q8" i="28"/>
  <c r="M8" i="28"/>
  <c r="I8" i="28"/>
  <c r="E8" i="28"/>
  <c r="Q7" i="28"/>
  <c r="M7" i="28"/>
  <c r="I7" i="28"/>
  <c r="E7" i="28"/>
  <c r="E6" i="28"/>
  <c r="Q6" i="28" s="1"/>
  <c r="Q5" i="28"/>
  <c r="M5" i="28"/>
  <c r="I5" i="28"/>
  <c r="E5" i="28"/>
  <c r="I10" i="27"/>
  <c r="I9" i="27"/>
  <c r="I8" i="27"/>
  <c r="I7" i="27"/>
  <c r="E11" i="27"/>
  <c r="E10" i="27"/>
  <c r="E9" i="27"/>
  <c r="U19" i="27"/>
  <c r="Q19" i="27"/>
  <c r="M19" i="27"/>
  <c r="E19" i="27"/>
  <c r="Q16" i="27"/>
  <c r="U15" i="27"/>
  <c r="Q15" i="27"/>
  <c r="M15" i="27"/>
  <c r="U14" i="27"/>
  <c r="Q14" i="27"/>
  <c r="M14" i="27"/>
  <c r="U13" i="27"/>
  <c r="Q13" i="27"/>
  <c r="M13" i="27"/>
  <c r="U12" i="27"/>
  <c r="Q12" i="27"/>
  <c r="M12" i="27"/>
  <c r="U11" i="27"/>
  <c r="Q11" i="27"/>
  <c r="M11" i="27"/>
  <c r="U10" i="27"/>
  <c r="Q10" i="27"/>
  <c r="M10" i="27"/>
  <c r="U9" i="27"/>
  <c r="Q9" i="27"/>
  <c r="M9" i="27"/>
  <c r="U8" i="27"/>
  <c r="Q8" i="27"/>
  <c r="M8" i="27"/>
  <c r="E8" i="27"/>
  <c r="U7" i="27"/>
  <c r="Q7" i="27"/>
  <c r="M7" i="27"/>
  <c r="E7" i="27"/>
  <c r="E6" i="27"/>
  <c r="M6" i="27" s="1"/>
  <c r="U5" i="27"/>
  <c r="Q5" i="27"/>
  <c r="M5" i="27"/>
  <c r="E5" i="27"/>
  <c r="U17" i="26"/>
  <c r="Q17" i="26"/>
  <c r="M17" i="26"/>
  <c r="I17" i="26"/>
  <c r="E17" i="26"/>
  <c r="Q15" i="26"/>
  <c r="U14" i="26"/>
  <c r="Q14" i="26"/>
  <c r="M14" i="26"/>
  <c r="U13" i="26"/>
  <c r="Q13" i="26"/>
  <c r="M13" i="26"/>
  <c r="U12" i="26"/>
  <c r="Q12" i="26"/>
  <c r="M12" i="26"/>
  <c r="U11" i="26"/>
  <c r="Q11" i="26"/>
  <c r="M11" i="26"/>
  <c r="U10" i="26"/>
  <c r="Q10" i="26"/>
  <c r="M10" i="26"/>
  <c r="E10" i="26"/>
  <c r="U9" i="26"/>
  <c r="Q9" i="26"/>
  <c r="M9" i="26"/>
  <c r="I9" i="26"/>
  <c r="E9" i="26"/>
  <c r="U8" i="26"/>
  <c r="Q8" i="26"/>
  <c r="M8" i="26"/>
  <c r="I8" i="26"/>
  <c r="E8" i="26"/>
  <c r="K7" i="26"/>
  <c r="O7" i="26" s="1"/>
  <c r="G7" i="26"/>
  <c r="I7" i="26" s="1"/>
  <c r="E7" i="26"/>
  <c r="O6" i="26"/>
  <c r="S6" i="26" s="1"/>
  <c r="K6" i="26"/>
  <c r="I6" i="26"/>
  <c r="E6" i="26"/>
  <c r="Q6" i="26" s="1"/>
  <c r="U5" i="26"/>
  <c r="Q5" i="26"/>
  <c r="M5" i="26"/>
  <c r="I5" i="26"/>
  <c r="E5" i="26"/>
  <c r="E6" i="21"/>
  <c r="E6" i="3"/>
  <c r="G26" i="1" l="1"/>
  <c r="E26" i="1"/>
  <c r="E25" i="1"/>
  <c r="G25" i="1"/>
  <c r="E27" i="1"/>
  <c r="G27" i="1"/>
  <c r="I6" i="28"/>
  <c r="I19" i="28" s="1"/>
  <c r="I21" i="28" s="1"/>
  <c r="I22" i="28" s="1"/>
  <c r="D24" i="1" s="1"/>
  <c r="M16" i="30"/>
  <c r="M18" i="30" s="1"/>
  <c r="M19" i="30" s="1"/>
  <c r="D26" i="1" s="1"/>
  <c r="U16" i="30"/>
  <c r="U18" i="30" s="1"/>
  <c r="U19" i="30" s="1"/>
  <c r="H26" i="1" s="1"/>
  <c r="I16" i="26"/>
  <c r="I18" i="26" s="1"/>
  <c r="I19" i="26" s="1"/>
  <c r="E19" i="28"/>
  <c r="E21" i="28" s="1"/>
  <c r="E22" i="28" s="1"/>
  <c r="Q19" i="28"/>
  <c r="Q21" i="28" s="1"/>
  <c r="Q22" i="28" s="1"/>
  <c r="H24" i="1" s="1"/>
  <c r="M6" i="28"/>
  <c r="M19" i="28" s="1"/>
  <c r="M21" i="28" s="1"/>
  <c r="M22" i="28" s="1"/>
  <c r="F24" i="1" s="1"/>
  <c r="I18" i="27"/>
  <c r="I20" i="27" s="1"/>
  <c r="I21" i="27" s="1"/>
  <c r="U6" i="27"/>
  <c r="U18" i="27" s="1"/>
  <c r="U20" i="27" s="1"/>
  <c r="U21" i="27" s="1"/>
  <c r="H23" i="1" s="1"/>
  <c r="Q6" i="27"/>
  <c r="Q18" i="27" s="1"/>
  <c r="Q20" i="27" s="1"/>
  <c r="Q21" i="27" s="1"/>
  <c r="F23" i="1" s="1"/>
  <c r="E18" i="27"/>
  <c r="E20" i="27" s="1"/>
  <c r="E21" i="27" s="1"/>
  <c r="C23" i="1" s="1"/>
  <c r="M18" i="27"/>
  <c r="M20" i="27" s="1"/>
  <c r="M21" i="27" s="1"/>
  <c r="D23" i="1" s="1"/>
  <c r="M6" i="26"/>
  <c r="U6" i="26"/>
  <c r="Q7" i="26"/>
  <c r="Q16" i="26" s="1"/>
  <c r="Q18" i="26" s="1"/>
  <c r="Q19" i="26" s="1"/>
  <c r="F22" i="1" s="1"/>
  <c r="S7" i="26"/>
  <c r="U7" i="26" s="1"/>
  <c r="M7" i="26"/>
  <c r="E16" i="26"/>
  <c r="E18" i="26" s="1"/>
  <c r="E19" i="26" s="1"/>
  <c r="C22" i="1" s="1"/>
  <c r="I6" i="21"/>
  <c r="I6" i="3"/>
  <c r="S7" i="12"/>
  <c r="O7" i="12"/>
  <c r="K7" i="12"/>
  <c r="G7" i="12"/>
  <c r="S7" i="14"/>
  <c r="O7" i="14"/>
  <c r="K7" i="14"/>
  <c r="G7" i="14"/>
  <c r="S7" i="13"/>
  <c r="O7" i="13"/>
  <c r="K7" i="13"/>
  <c r="G7" i="13"/>
  <c r="G7" i="18"/>
  <c r="G7" i="19"/>
  <c r="G7" i="20"/>
  <c r="G7" i="23"/>
  <c r="G7" i="22"/>
  <c r="G7" i="16"/>
  <c r="G7" i="15"/>
  <c r="G7" i="8"/>
  <c r="G7" i="25"/>
  <c r="G7" i="21"/>
  <c r="G7" i="3"/>
  <c r="C24" i="1" l="1"/>
  <c r="G24" i="1"/>
  <c r="E24" i="1"/>
  <c r="E23" i="1"/>
  <c r="G23" i="1"/>
  <c r="M16" i="26"/>
  <c r="M18" i="26" s="1"/>
  <c r="M19" i="26" s="1"/>
  <c r="D22" i="1" s="1"/>
  <c r="U16" i="26"/>
  <c r="U18" i="26" s="1"/>
  <c r="U19" i="26" s="1"/>
  <c r="H22" i="1" s="1"/>
  <c r="G22" i="1"/>
  <c r="E22" i="1"/>
  <c r="M11" i="20"/>
  <c r="Q12" i="20"/>
  <c r="U11" i="20"/>
  <c r="I6" i="25"/>
  <c r="I6" i="8"/>
  <c r="I6" i="12"/>
  <c r="I6" i="15"/>
  <c r="I6" i="16"/>
  <c r="I6" i="22"/>
  <c r="I6" i="14"/>
  <c r="I6" i="23"/>
  <c r="I6" i="13"/>
  <c r="I6" i="20"/>
  <c r="I6" i="19"/>
  <c r="E6" i="18"/>
  <c r="I6" i="18" s="1"/>
  <c r="I17" i="25"/>
  <c r="I20" i="8"/>
  <c r="I17" i="12"/>
  <c r="I17" i="16"/>
  <c r="I18" i="22"/>
  <c r="I18" i="14"/>
  <c r="I18" i="23"/>
  <c r="I18" i="13"/>
  <c r="I17" i="20"/>
  <c r="I17" i="19"/>
  <c r="I17" i="18"/>
  <c r="I17" i="21"/>
  <c r="I17" i="3"/>
  <c r="I5" i="25"/>
  <c r="I5" i="8"/>
  <c r="I5" i="12"/>
  <c r="I5" i="16"/>
  <c r="I5" i="22"/>
  <c r="I5" i="14"/>
  <c r="I5" i="23"/>
  <c r="I5" i="13" l="1"/>
  <c r="I5" i="20"/>
  <c r="I5" i="19"/>
  <c r="I5" i="18"/>
  <c r="I5" i="21"/>
  <c r="I5" i="3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U17" i="25"/>
  <c r="Q17" i="25"/>
  <c r="M17" i="25"/>
  <c r="E17" i="25"/>
  <c r="Q15" i="25"/>
  <c r="U14" i="25"/>
  <c r="Q14" i="25"/>
  <c r="M14" i="25"/>
  <c r="U13" i="25"/>
  <c r="Q13" i="25"/>
  <c r="M13" i="25"/>
  <c r="U12" i="25"/>
  <c r="Q12" i="25"/>
  <c r="M12" i="25"/>
  <c r="U11" i="25"/>
  <c r="Q11" i="25"/>
  <c r="M11" i="25"/>
  <c r="U10" i="25"/>
  <c r="Q10" i="25"/>
  <c r="M10" i="25"/>
  <c r="E10" i="25"/>
  <c r="U9" i="25"/>
  <c r="Q9" i="25"/>
  <c r="M9" i="25"/>
  <c r="I9" i="25"/>
  <c r="E9" i="25"/>
  <c r="U8" i="25"/>
  <c r="Q8" i="25"/>
  <c r="M8" i="25"/>
  <c r="I8" i="25"/>
  <c r="E8" i="25"/>
  <c r="K7" i="25"/>
  <c r="M7" i="25" s="1"/>
  <c r="I7" i="25"/>
  <c r="E7" i="25"/>
  <c r="O6" i="25"/>
  <c r="S6" i="25" s="1"/>
  <c r="K6" i="25"/>
  <c r="E6" i="25"/>
  <c r="Q6" i="25" s="1"/>
  <c r="U5" i="25"/>
  <c r="Q5" i="25"/>
  <c r="M5" i="25"/>
  <c r="E5" i="25"/>
  <c r="Q12" i="24"/>
  <c r="Q11" i="24"/>
  <c r="M12" i="24"/>
  <c r="M11" i="24"/>
  <c r="I12" i="24"/>
  <c r="I11" i="24"/>
  <c r="Q13" i="24"/>
  <c r="Q14" i="24"/>
  <c r="Q15" i="24"/>
  <c r="M13" i="24"/>
  <c r="M14" i="24"/>
  <c r="M15" i="24"/>
  <c r="M16" i="24"/>
  <c r="I13" i="24"/>
  <c r="I14" i="24"/>
  <c r="I15" i="24"/>
  <c r="E10" i="24"/>
  <c r="E9" i="24"/>
  <c r="Q11" i="17"/>
  <c r="Q10" i="17"/>
  <c r="M11" i="17"/>
  <c r="M10" i="17"/>
  <c r="Q12" i="17"/>
  <c r="Q13" i="17"/>
  <c r="Q14" i="17"/>
  <c r="Q15" i="17"/>
  <c r="Q16" i="17"/>
  <c r="M12" i="17"/>
  <c r="M13" i="17"/>
  <c r="M14" i="17"/>
  <c r="M15" i="17"/>
  <c r="M16" i="17"/>
  <c r="I11" i="17"/>
  <c r="I10" i="17"/>
  <c r="I12" i="17"/>
  <c r="I13" i="17"/>
  <c r="I14" i="17"/>
  <c r="I15" i="17"/>
  <c r="E10" i="17"/>
  <c r="E9" i="17"/>
  <c r="Q12" i="9"/>
  <c r="Q11" i="9"/>
  <c r="M13" i="9"/>
  <c r="M12" i="9"/>
  <c r="Q13" i="9"/>
  <c r="Q14" i="9"/>
  <c r="Q15" i="9"/>
  <c r="Q16" i="9"/>
  <c r="M14" i="9"/>
  <c r="M15" i="9"/>
  <c r="M16" i="9"/>
  <c r="M17" i="9"/>
  <c r="M18" i="9"/>
  <c r="M19" i="9"/>
  <c r="M20" i="9"/>
  <c r="I12" i="9"/>
  <c r="I11" i="9"/>
  <c r="I13" i="9"/>
  <c r="I14" i="9"/>
  <c r="I15" i="9"/>
  <c r="I16" i="9"/>
  <c r="E10" i="9"/>
  <c r="E9" i="9"/>
  <c r="U13" i="8"/>
  <c r="U12" i="8"/>
  <c r="Q18" i="8"/>
  <c r="Q17" i="8"/>
  <c r="Q13" i="8"/>
  <c r="Q14" i="8"/>
  <c r="Q15" i="8"/>
  <c r="Q16" i="8"/>
  <c r="M13" i="8"/>
  <c r="M12" i="8"/>
  <c r="I10" i="8"/>
  <c r="I9" i="8"/>
  <c r="I18" i="8"/>
  <c r="I8" i="8"/>
  <c r="I7" i="8"/>
  <c r="E11" i="8"/>
  <c r="E10" i="8"/>
  <c r="E9" i="8"/>
  <c r="U13" i="12"/>
  <c r="U12" i="12"/>
  <c r="Q14" i="12"/>
  <c r="Q13" i="12"/>
  <c r="M13" i="12"/>
  <c r="M12" i="12"/>
  <c r="I10" i="12"/>
  <c r="I9" i="12"/>
  <c r="E11" i="12"/>
  <c r="E10" i="12"/>
  <c r="E9" i="12"/>
  <c r="I15" i="12"/>
  <c r="I8" i="12"/>
  <c r="I7" i="12"/>
  <c r="U13" i="15"/>
  <c r="U12" i="15"/>
  <c r="Q14" i="15"/>
  <c r="Q13" i="15"/>
  <c r="M13" i="15"/>
  <c r="M12" i="15"/>
  <c r="I10" i="15"/>
  <c r="I9" i="15"/>
  <c r="E11" i="15"/>
  <c r="E10" i="15"/>
  <c r="E9" i="15"/>
  <c r="I17" i="15"/>
  <c r="I15" i="15"/>
  <c r="I8" i="15"/>
  <c r="I7" i="15"/>
  <c r="I5" i="15"/>
  <c r="U13" i="16"/>
  <c r="U12" i="16"/>
  <c r="Q14" i="16"/>
  <c r="Q13" i="16"/>
  <c r="M13" i="16"/>
  <c r="M12" i="16"/>
  <c r="I10" i="16"/>
  <c r="I9" i="16"/>
  <c r="E11" i="16"/>
  <c r="E10" i="16"/>
  <c r="E9" i="16"/>
  <c r="I15" i="16"/>
  <c r="I8" i="16"/>
  <c r="I7" i="16"/>
  <c r="U15" i="22"/>
  <c r="U14" i="22"/>
  <c r="U13" i="22"/>
  <c r="Q16" i="22"/>
  <c r="Q15" i="22"/>
  <c r="Q14" i="22"/>
  <c r="M15" i="22"/>
  <c r="M14" i="22"/>
  <c r="M13" i="22"/>
  <c r="U10" i="22"/>
  <c r="Q10" i="22"/>
  <c r="M10" i="22"/>
  <c r="M11" i="22"/>
  <c r="Q11" i="22"/>
  <c r="U11" i="22"/>
  <c r="M12" i="22"/>
  <c r="Q12" i="22"/>
  <c r="U12" i="22"/>
  <c r="Q13" i="22"/>
  <c r="I10" i="22"/>
  <c r="I9" i="22"/>
  <c r="E11" i="22"/>
  <c r="E10" i="22"/>
  <c r="E9" i="22"/>
  <c r="I8" i="22"/>
  <c r="I7" i="22"/>
  <c r="U15" i="14"/>
  <c r="U14" i="14"/>
  <c r="U13" i="14"/>
  <c r="M15" i="14"/>
  <c r="M14" i="14"/>
  <c r="M13" i="14"/>
  <c r="Q16" i="14"/>
  <c r="Q15" i="14"/>
  <c r="Q14" i="14"/>
  <c r="U10" i="14"/>
  <c r="Q10" i="14"/>
  <c r="M10" i="14"/>
  <c r="M11" i="14"/>
  <c r="Q11" i="14"/>
  <c r="U11" i="14"/>
  <c r="M12" i="14"/>
  <c r="Q12" i="14"/>
  <c r="U12" i="14"/>
  <c r="Q13" i="14"/>
  <c r="I10" i="14"/>
  <c r="I9" i="14"/>
  <c r="I16" i="14"/>
  <c r="I8" i="14"/>
  <c r="I7" i="14"/>
  <c r="E11" i="14"/>
  <c r="E10" i="14"/>
  <c r="E9" i="14"/>
  <c r="U15" i="23"/>
  <c r="U14" i="23"/>
  <c r="U13" i="23"/>
  <c r="M15" i="23"/>
  <c r="M14" i="23"/>
  <c r="M13" i="23"/>
  <c r="Q16" i="23"/>
  <c r="Q15" i="23"/>
  <c r="Q14" i="23"/>
  <c r="U10" i="23"/>
  <c r="Q10" i="23"/>
  <c r="M10" i="23"/>
  <c r="M11" i="23"/>
  <c r="Q11" i="23"/>
  <c r="U11" i="23"/>
  <c r="M12" i="23"/>
  <c r="Q12" i="23"/>
  <c r="U12" i="23"/>
  <c r="Q13" i="23"/>
  <c r="I10" i="23"/>
  <c r="E11" i="23"/>
  <c r="U15" i="13"/>
  <c r="Q16" i="13"/>
  <c r="M15" i="13"/>
  <c r="I10" i="13"/>
  <c r="E11" i="13"/>
  <c r="O7" i="25" l="1"/>
  <c r="Q7" i="25" s="1"/>
  <c r="Q16" i="25" s="1"/>
  <c r="Q18" i="25" s="1"/>
  <c r="Q19" i="25" s="1"/>
  <c r="F21" i="1" s="1"/>
  <c r="U6" i="25"/>
  <c r="E16" i="25"/>
  <c r="E18" i="25" s="1"/>
  <c r="E19" i="25" s="1"/>
  <c r="C21" i="1" s="1"/>
  <c r="I16" i="25"/>
  <c r="I18" i="25" s="1"/>
  <c r="I19" i="25" s="1"/>
  <c r="M6" i="25"/>
  <c r="M16" i="25" s="1"/>
  <c r="M18" i="25" s="1"/>
  <c r="M19" i="25" s="1"/>
  <c r="D21" i="1" s="1"/>
  <c r="I19" i="8"/>
  <c r="I21" i="8" s="1"/>
  <c r="I22" i="8" s="1"/>
  <c r="I16" i="12"/>
  <c r="I18" i="12" s="1"/>
  <c r="I19" i="12" s="1"/>
  <c r="I16" i="15"/>
  <c r="I18" i="15" s="1"/>
  <c r="I19" i="15" s="1"/>
  <c r="I16" i="16"/>
  <c r="I18" i="16" s="1"/>
  <c r="I19" i="16" s="1"/>
  <c r="I17" i="22"/>
  <c r="I19" i="22" s="1"/>
  <c r="I20" i="22" s="1"/>
  <c r="I17" i="14"/>
  <c r="I19" i="14" s="1"/>
  <c r="I20" i="14" s="1"/>
  <c r="I9" i="23"/>
  <c r="I8" i="23"/>
  <c r="I7" i="23"/>
  <c r="E10" i="23"/>
  <c r="E9" i="23"/>
  <c r="U14" i="13"/>
  <c r="U13" i="13"/>
  <c r="Q15" i="13"/>
  <c r="Q14" i="13"/>
  <c r="U10" i="13"/>
  <c r="U11" i="13"/>
  <c r="U12" i="13"/>
  <c r="Q10" i="13"/>
  <c r="Q11" i="13"/>
  <c r="Q12" i="13"/>
  <c r="Q13" i="13"/>
  <c r="M14" i="13"/>
  <c r="M13" i="13"/>
  <c r="M10" i="13"/>
  <c r="M11" i="13"/>
  <c r="M12" i="13"/>
  <c r="I9" i="13"/>
  <c r="I8" i="13"/>
  <c r="I15" i="13"/>
  <c r="I7" i="13"/>
  <c r="E10" i="13"/>
  <c r="E9" i="13"/>
  <c r="U14" i="20"/>
  <c r="U13" i="20"/>
  <c r="Q15" i="20"/>
  <c r="Q14" i="20"/>
  <c r="M14" i="20"/>
  <c r="M13" i="20"/>
  <c r="U12" i="20"/>
  <c r="Q13" i="20"/>
  <c r="M12" i="20"/>
  <c r="I9" i="20"/>
  <c r="E10" i="20"/>
  <c r="E9" i="20"/>
  <c r="I8" i="20"/>
  <c r="I7" i="20"/>
  <c r="U14" i="19"/>
  <c r="U13" i="19"/>
  <c r="Q15" i="19"/>
  <c r="Q14" i="19"/>
  <c r="M14" i="19"/>
  <c r="M13" i="19"/>
  <c r="U12" i="19"/>
  <c r="Q13" i="19"/>
  <c r="M12" i="19"/>
  <c r="I9" i="19"/>
  <c r="E10" i="19"/>
  <c r="E9" i="19"/>
  <c r="I8" i="19"/>
  <c r="I7" i="19"/>
  <c r="I9" i="18"/>
  <c r="I8" i="18"/>
  <c r="I7" i="18"/>
  <c r="U12" i="18"/>
  <c r="Q13" i="18"/>
  <c r="M12" i="18"/>
  <c r="E10" i="18"/>
  <c r="E9" i="18"/>
  <c r="U14" i="21"/>
  <c r="U13" i="21"/>
  <c r="U12" i="21"/>
  <c r="Q15" i="21"/>
  <c r="Q14" i="21"/>
  <c r="Q13" i="21"/>
  <c r="M14" i="21"/>
  <c r="M13" i="21"/>
  <c r="M12" i="21"/>
  <c r="I9" i="21"/>
  <c r="E10" i="21"/>
  <c r="E9" i="21"/>
  <c r="I8" i="21"/>
  <c r="I7" i="21"/>
  <c r="U14" i="3"/>
  <c r="U13" i="3"/>
  <c r="Q15" i="3"/>
  <c r="Q14" i="3"/>
  <c r="M14" i="3"/>
  <c r="M13" i="3"/>
  <c r="U12" i="3"/>
  <c r="Q13" i="3"/>
  <c r="M12" i="3"/>
  <c r="I9" i="3"/>
  <c r="I8" i="3"/>
  <c r="E10" i="3"/>
  <c r="E9" i="3"/>
  <c r="S7" i="25" l="1"/>
  <c r="U7" i="25" s="1"/>
  <c r="U16" i="25" s="1"/>
  <c r="U18" i="25" s="1"/>
  <c r="U19" i="25" s="1"/>
  <c r="H21" i="1" s="1"/>
  <c r="G21" i="1"/>
  <c r="E21" i="1"/>
  <c r="G15" i="1"/>
  <c r="E15" i="1"/>
  <c r="G16" i="1"/>
  <c r="E16" i="1"/>
  <c r="G17" i="1"/>
  <c r="E17" i="1"/>
  <c r="E12" i="1"/>
  <c r="G12" i="1"/>
  <c r="G13" i="1"/>
  <c r="E13" i="1"/>
  <c r="G14" i="1"/>
  <c r="E14" i="1"/>
  <c r="I17" i="23"/>
  <c r="I19" i="23" s="1"/>
  <c r="I20" i="23" s="1"/>
  <c r="I17" i="13"/>
  <c r="I19" i="13" s="1"/>
  <c r="I20" i="13" s="1"/>
  <c r="I16" i="20"/>
  <c r="I18" i="20" s="1"/>
  <c r="I19" i="20" s="1"/>
  <c r="I16" i="19"/>
  <c r="I18" i="19" s="1"/>
  <c r="I19" i="19" s="1"/>
  <c r="I16" i="18"/>
  <c r="I18" i="18" s="1"/>
  <c r="I19" i="18" s="1"/>
  <c r="I16" i="21"/>
  <c r="I18" i="21" s="1"/>
  <c r="I19" i="21" s="1"/>
  <c r="I7" i="3"/>
  <c r="U11" i="21"/>
  <c r="Q12" i="21"/>
  <c r="M11" i="21"/>
  <c r="U11" i="18"/>
  <c r="Q12" i="18"/>
  <c r="M11" i="18"/>
  <c r="U11" i="3"/>
  <c r="Q12" i="3"/>
  <c r="M11" i="3"/>
  <c r="Q19" i="24"/>
  <c r="M19" i="24"/>
  <c r="I19" i="24"/>
  <c r="E19" i="24"/>
  <c r="Q10" i="24"/>
  <c r="M10" i="24"/>
  <c r="I10" i="24"/>
  <c r="O9" i="24"/>
  <c r="Q9" i="24" s="1"/>
  <c r="K9" i="24"/>
  <c r="M9" i="24" s="1"/>
  <c r="I9" i="24"/>
  <c r="O8" i="24"/>
  <c r="Q8" i="24" s="1"/>
  <c r="K8" i="24"/>
  <c r="M8" i="24" s="1"/>
  <c r="I8" i="24"/>
  <c r="E8" i="24"/>
  <c r="O7" i="24"/>
  <c r="Q7" i="24" s="1"/>
  <c r="K7" i="24"/>
  <c r="M7" i="24" s="1"/>
  <c r="G7" i="24"/>
  <c r="I7" i="24" s="1"/>
  <c r="E7" i="24"/>
  <c r="E6" i="24"/>
  <c r="I6" i="24" s="1"/>
  <c r="Q5" i="24"/>
  <c r="M5" i="24"/>
  <c r="I5" i="24"/>
  <c r="E5" i="24"/>
  <c r="M11" i="9"/>
  <c r="U11" i="8"/>
  <c r="U10" i="8"/>
  <c r="M11" i="8"/>
  <c r="G9" i="1" l="1"/>
  <c r="E9" i="1"/>
  <c r="G10" i="1"/>
  <c r="E10" i="1"/>
  <c r="G7" i="1"/>
  <c r="E7" i="1"/>
  <c r="G11" i="1"/>
  <c r="E11" i="1"/>
  <c r="E8" i="1"/>
  <c r="G8" i="1"/>
  <c r="G6" i="1"/>
  <c r="E6" i="1"/>
  <c r="I16" i="3"/>
  <c r="I18" i="3" s="1"/>
  <c r="I19" i="3" s="1"/>
  <c r="Q6" i="24"/>
  <c r="Q18" i="24" s="1"/>
  <c r="Q20" i="24" s="1"/>
  <c r="Q21" i="24" s="1"/>
  <c r="H20" i="1" s="1"/>
  <c r="M6" i="24"/>
  <c r="M18" i="24" s="1"/>
  <c r="M20" i="24" s="1"/>
  <c r="M21" i="24" s="1"/>
  <c r="F20" i="1" s="1"/>
  <c r="E18" i="24"/>
  <c r="E20" i="24" s="1"/>
  <c r="E21" i="24" s="1"/>
  <c r="C20" i="1" s="1"/>
  <c r="G20" i="1" s="1"/>
  <c r="I18" i="24"/>
  <c r="I20" i="24" s="1"/>
  <c r="I21" i="24" s="1"/>
  <c r="D20" i="1" s="1"/>
  <c r="U11" i="12"/>
  <c r="Q12" i="12"/>
  <c r="M11" i="12"/>
  <c r="U11" i="15"/>
  <c r="Q12" i="15"/>
  <c r="M11" i="15"/>
  <c r="G5" i="1" l="1"/>
  <c r="E5" i="1"/>
  <c r="E20" i="1"/>
  <c r="U11" i="16"/>
  <c r="Q12" i="16"/>
  <c r="M11" i="16"/>
  <c r="U11" i="19"/>
  <c r="Q12" i="19"/>
  <c r="M11" i="19"/>
  <c r="U18" i="23" l="1"/>
  <c r="Q18" i="23"/>
  <c r="M18" i="23"/>
  <c r="E18" i="23"/>
  <c r="U9" i="23"/>
  <c r="Q9" i="23"/>
  <c r="M9" i="23"/>
  <c r="U8" i="23"/>
  <c r="Q8" i="23"/>
  <c r="M8" i="23"/>
  <c r="E8" i="23"/>
  <c r="K7" i="23"/>
  <c r="M7" i="23" s="1"/>
  <c r="E7" i="23"/>
  <c r="O6" i="23"/>
  <c r="S6" i="23" s="1"/>
  <c r="K6" i="23"/>
  <c r="E6" i="23"/>
  <c r="U6" i="23" s="1"/>
  <c r="U5" i="23"/>
  <c r="Q5" i="23"/>
  <c r="M5" i="23"/>
  <c r="E5" i="23"/>
  <c r="U18" i="22"/>
  <c r="Q18" i="22"/>
  <c r="M18" i="22"/>
  <c r="E18" i="22"/>
  <c r="U9" i="22"/>
  <c r="Q9" i="22"/>
  <c r="M9" i="22"/>
  <c r="U8" i="22"/>
  <c r="Q8" i="22"/>
  <c r="M8" i="22"/>
  <c r="E8" i="22"/>
  <c r="K7" i="22"/>
  <c r="O7" i="22" s="1"/>
  <c r="E7" i="22"/>
  <c r="O6" i="22"/>
  <c r="S6" i="22" s="1"/>
  <c r="K6" i="22"/>
  <c r="E6" i="22"/>
  <c r="Q6" i="22" s="1"/>
  <c r="U5" i="22"/>
  <c r="Q5" i="22"/>
  <c r="M5" i="22"/>
  <c r="E5" i="22"/>
  <c r="U6" i="22" l="1"/>
  <c r="M6" i="23"/>
  <c r="M17" i="23" s="1"/>
  <c r="M19" i="23" s="1"/>
  <c r="M20" i="23" s="1"/>
  <c r="D11" i="1" s="1"/>
  <c r="O7" i="23"/>
  <c r="Q6" i="23"/>
  <c r="E17" i="23"/>
  <c r="E19" i="23" s="1"/>
  <c r="E20" i="23" s="1"/>
  <c r="C11" i="1" s="1"/>
  <c r="Q7" i="22"/>
  <c r="Q17" i="22" s="1"/>
  <c r="Q19" i="22" s="1"/>
  <c r="Q20" i="22" s="1"/>
  <c r="F13" i="1" s="1"/>
  <c r="S7" i="22"/>
  <c r="U7" i="22" s="1"/>
  <c r="E17" i="22"/>
  <c r="E19" i="22" s="1"/>
  <c r="E20" i="22" s="1"/>
  <c r="C13" i="1" s="1"/>
  <c r="M7" i="22"/>
  <c r="M6" i="22"/>
  <c r="U17" i="22" l="1"/>
  <c r="U19" i="22" s="1"/>
  <c r="U20" i="22" s="1"/>
  <c r="H13" i="1" s="1"/>
  <c r="S7" i="23"/>
  <c r="U7" i="23" s="1"/>
  <c r="U17" i="23" s="1"/>
  <c r="U19" i="23" s="1"/>
  <c r="U20" i="23" s="1"/>
  <c r="H11" i="1" s="1"/>
  <c r="Q7" i="23"/>
  <c r="Q17" i="23" s="1"/>
  <c r="Q19" i="23" s="1"/>
  <c r="Q20" i="23" s="1"/>
  <c r="F11" i="1" s="1"/>
  <c r="M17" i="22"/>
  <c r="M19" i="22" s="1"/>
  <c r="M20" i="22" s="1"/>
  <c r="D13" i="1" s="1"/>
  <c r="E8" i="3" l="1"/>
  <c r="E8" i="21"/>
  <c r="E5" i="3"/>
  <c r="M5" i="3"/>
  <c r="Q5" i="3"/>
  <c r="U5" i="3"/>
  <c r="M6" i="3"/>
  <c r="E7" i="3"/>
  <c r="K7" i="3"/>
  <c r="M7" i="3" s="1"/>
  <c r="O7" i="3"/>
  <c r="Q7" i="3" s="1"/>
  <c r="S7" i="3"/>
  <c r="U7" i="3" s="1"/>
  <c r="M8" i="3"/>
  <c r="O8" i="3"/>
  <c r="Q8" i="3" s="1"/>
  <c r="S8" i="3"/>
  <c r="U8" i="3" s="1"/>
  <c r="M9" i="3"/>
  <c r="O9" i="3"/>
  <c r="Q9" i="3" s="1"/>
  <c r="S9" i="3"/>
  <c r="U9" i="3" s="1"/>
  <c r="M10" i="3"/>
  <c r="Q10" i="3"/>
  <c r="U10" i="3"/>
  <c r="Q11" i="3"/>
  <c r="E17" i="3"/>
  <c r="M17" i="3"/>
  <c r="Q17" i="3"/>
  <c r="U17" i="3"/>
  <c r="E17" i="21"/>
  <c r="Q17" i="21" s="1"/>
  <c r="Q11" i="21"/>
  <c r="U10" i="21"/>
  <c r="Q10" i="21"/>
  <c r="M10" i="21"/>
  <c r="S9" i="21"/>
  <c r="U9" i="21" s="1"/>
  <c r="O9" i="21"/>
  <c r="Q9" i="21" s="1"/>
  <c r="M9" i="21"/>
  <c r="S8" i="21"/>
  <c r="U8" i="21" s="1"/>
  <c r="O8" i="21"/>
  <c r="Q8" i="21" s="1"/>
  <c r="M8" i="21"/>
  <c r="S7" i="21"/>
  <c r="U7" i="21" s="1"/>
  <c r="O7" i="21"/>
  <c r="Q7" i="21" s="1"/>
  <c r="K7" i="21"/>
  <c r="M7" i="21" s="1"/>
  <c r="E7" i="21"/>
  <c r="U5" i="21"/>
  <c r="Q5" i="21"/>
  <c r="M5" i="21"/>
  <c r="E5" i="21"/>
  <c r="E8" i="18"/>
  <c r="U6" i="3" l="1"/>
  <c r="U16" i="3" s="1"/>
  <c r="U18" i="3" s="1"/>
  <c r="U19" i="3" s="1"/>
  <c r="H5" i="1" s="1"/>
  <c r="Q6" i="3"/>
  <c r="Q16" i="3" s="1"/>
  <c r="Q18" i="3" s="1"/>
  <c r="Q19" i="3" s="1"/>
  <c r="F5" i="1" s="1"/>
  <c r="M16" i="3"/>
  <c r="M18" i="3" s="1"/>
  <c r="M19" i="3" s="1"/>
  <c r="D5" i="1" s="1"/>
  <c r="E16" i="3"/>
  <c r="E18" i="3" s="1"/>
  <c r="E19" i="3" s="1"/>
  <c r="C5" i="1" s="1"/>
  <c r="U17" i="21"/>
  <c r="Q6" i="21"/>
  <c r="Q16" i="21" s="1"/>
  <c r="Q18" i="21" s="1"/>
  <c r="Q19" i="21" s="1"/>
  <c r="F6" i="1" s="1"/>
  <c r="U6" i="21"/>
  <c r="U16" i="21" s="1"/>
  <c r="M6" i="21"/>
  <c r="M16" i="21" s="1"/>
  <c r="E16" i="21"/>
  <c r="E18" i="21" s="1"/>
  <c r="E19" i="21" s="1"/>
  <c r="C6" i="1" s="1"/>
  <c r="M17" i="21"/>
  <c r="U18" i="21" l="1"/>
  <c r="U19" i="21" s="1"/>
  <c r="H6" i="1" s="1"/>
  <c r="M18" i="21"/>
  <c r="M19" i="21" s="1"/>
  <c r="D6" i="1" s="1"/>
  <c r="E8" i="13" l="1"/>
  <c r="E8" i="16" l="1"/>
  <c r="E8" i="15"/>
  <c r="E8" i="14"/>
  <c r="E8" i="12"/>
  <c r="E8" i="8"/>
  <c r="E8" i="9"/>
  <c r="E8" i="17" l="1"/>
  <c r="E8" i="19"/>
  <c r="E8" i="20"/>
  <c r="U10" i="20"/>
  <c r="M10" i="20"/>
  <c r="U10" i="19"/>
  <c r="M10" i="19"/>
  <c r="Q10" i="9"/>
  <c r="I10" i="9"/>
  <c r="M10" i="8"/>
  <c r="U10" i="12"/>
  <c r="M10" i="12"/>
  <c r="U10" i="15" l="1"/>
  <c r="M10" i="15"/>
  <c r="U10" i="16"/>
  <c r="M10" i="16"/>
  <c r="U10" i="18"/>
  <c r="M10" i="18"/>
  <c r="U5" i="19" l="1"/>
  <c r="Q5" i="19"/>
  <c r="E5" i="19"/>
  <c r="M5" i="19"/>
  <c r="E6" i="19"/>
  <c r="Q6" i="19" s="1"/>
  <c r="U17" i="20" l="1"/>
  <c r="Q17" i="20"/>
  <c r="M17" i="20"/>
  <c r="E17" i="20"/>
  <c r="Q11" i="20"/>
  <c r="Q10" i="20"/>
  <c r="U9" i="20"/>
  <c r="Q9" i="20"/>
  <c r="M9" i="20"/>
  <c r="U8" i="20"/>
  <c r="Q8" i="20"/>
  <c r="M8" i="20"/>
  <c r="K7" i="20"/>
  <c r="M7" i="20" s="1"/>
  <c r="E7" i="20"/>
  <c r="O6" i="20"/>
  <c r="S6" i="20" s="1"/>
  <c r="K6" i="20"/>
  <c r="E6" i="20"/>
  <c r="Q6" i="20" s="1"/>
  <c r="U5" i="20"/>
  <c r="Q5" i="20"/>
  <c r="M5" i="20"/>
  <c r="E5" i="20"/>
  <c r="M6" i="20" l="1"/>
  <c r="M16" i="20" s="1"/>
  <c r="M18" i="20" s="1"/>
  <c r="M19" i="20" s="1"/>
  <c r="D9" i="1" s="1"/>
  <c r="U6" i="20"/>
  <c r="O7" i="20"/>
  <c r="E16" i="20"/>
  <c r="E18" i="20" s="1"/>
  <c r="E19" i="20" s="1"/>
  <c r="C9" i="1" s="1"/>
  <c r="Q7" i="20" l="1"/>
  <c r="Q16" i="20" s="1"/>
  <c r="Q18" i="20" s="1"/>
  <c r="Q19" i="20" s="1"/>
  <c r="F9" i="1" s="1"/>
  <c r="S7" i="20"/>
  <c r="U7" i="20" s="1"/>
  <c r="U16" i="20" s="1"/>
  <c r="U18" i="20" s="1"/>
  <c r="U19" i="20" s="1"/>
  <c r="H9" i="1" s="1"/>
  <c r="U17" i="19" l="1"/>
  <c r="Q17" i="19"/>
  <c r="M17" i="19"/>
  <c r="E17" i="19"/>
  <c r="Q11" i="19"/>
  <c r="Q10" i="19"/>
  <c r="U9" i="19"/>
  <c r="Q9" i="19"/>
  <c r="M9" i="19"/>
  <c r="U8" i="19"/>
  <c r="Q8" i="19"/>
  <c r="M8" i="19"/>
  <c r="K7" i="19"/>
  <c r="E7" i="19"/>
  <c r="O6" i="19"/>
  <c r="S6" i="19" s="1"/>
  <c r="K6" i="19"/>
  <c r="M7" i="19" l="1"/>
  <c r="O7" i="19"/>
  <c r="M6" i="19"/>
  <c r="U6" i="19"/>
  <c r="E16" i="19"/>
  <c r="E18" i="19" s="1"/>
  <c r="E19" i="19" s="1"/>
  <c r="C8" i="1" s="1"/>
  <c r="M16" i="19" l="1"/>
  <c r="M18" i="19" s="1"/>
  <c r="M19" i="19" s="1"/>
  <c r="D8" i="1" s="1"/>
  <c r="S7" i="19"/>
  <c r="U7" i="19" s="1"/>
  <c r="U16" i="19" s="1"/>
  <c r="U18" i="19" s="1"/>
  <c r="U19" i="19" s="1"/>
  <c r="H8" i="1" s="1"/>
  <c r="Q7" i="19"/>
  <c r="Q16" i="19" s="1"/>
  <c r="Q18" i="19" s="1"/>
  <c r="Q19" i="19" s="1"/>
  <c r="F8" i="1" s="1"/>
  <c r="U17" i="18" l="1"/>
  <c r="Q17" i="18"/>
  <c r="M17" i="18"/>
  <c r="E17" i="18"/>
  <c r="Q11" i="18"/>
  <c r="Q10" i="18"/>
  <c r="S9" i="18"/>
  <c r="U9" i="18" s="1"/>
  <c r="O9" i="18"/>
  <c r="Q9" i="18" s="1"/>
  <c r="M9" i="18"/>
  <c r="S8" i="18"/>
  <c r="U8" i="18" s="1"/>
  <c r="O8" i="18"/>
  <c r="Q8" i="18" s="1"/>
  <c r="M8" i="18"/>
  <c r="S7" i="18"/>
  <c r="U7" i="18" s="1"/>
  <c r="O7" i="18"/>
  <c r="Q7" i="18" s="1"/>
  <c r="K7" i="18"/>
  <c r="M7" i="18" s="1"/>
  <c r="E7" i="18"/>
  <c r="U5" i="18"/>
  <c r="Q5" i="18"/>
  <c r="M5" i="18"/>
  <c r="E5" i="18"/>
  <c r="Q6" i="18" l="1"/>
  <c r="Q16" i="18" s="1"/>
  <c r="Q18" i="18" s="1"/>
  <c r="Q19" i="18" s="1"/>
  <c r="F7" i="1" s="1"/>
  <c r="M6" i="18"/>
  <c r="M16" i="18" s="1"/>
  <c r="M18" i="18" s="1"/>
  <c r="M19" i="18" s="1"/>
  <c r="D7" i="1" s="1"/>
  <c r="U6" i="18"/>
  <c r="U16" i="18" s="1"/>
  <c r="U18" i="18" s="1"/>
  <c r="U19" i="18" s="1"/>
  <c r="H7" i="1" s="1"/>
  <c r="E16" i="18"/>
  <c r="E18" i="18" s="1"/>
  <c r="E19" i="18" s="1"/>
  <c r="C7" i="1" s="1"/>
  <c r="I8" i="2" l="1"/>
  <c r="I6" i="2"/>
  <c r="I12" i="2" l="1"/>
  <c r="U17" i="16"/>
  <c r="Q17" i="16"/>
  <c r="M17" i="16"/>
  <c r="U17" i="15"/>
  <c r="Q17" i="15"/>
  <c r="M17" i="15"/>
  <c r="E17" i="15"/>
  <c r="I10" i="2"/>
  <c r="E6" i="16"/>
  <c r="I4" i="2"/>
  <c r="M5" i="15"/>
  <c r="E5" i="15"/>
  <c r="U5" i="15"/>
  <c r="Q5" i="15"/>
  <c r="Q19" i="17" l="1"/>
  <c r="M19" i="17"/>
  <c r="I19" i="17"/>
  <c r="E19" i="17"/>
  <c r="E15" i="17"/>
  <c r="O9" i="17"/>
  <c r="Q9" i="17" s="1"/>
  <c r="K9" i="17"/>
  <c r="M9" i="17" s="1"/>
  <c r="I9" i="17"/>
  <c r="O8" i="17"/>
  <c r="Q8" i="17" s="1"/>
  <c r="M8" i="17"/>
  <c r="I8" i="17"/>
  <c r="O7" i="17"/>
  <c r="Q7" i="17" s="1"/>
  <c r="K7" i="17"/>
  <c r="M7" i="17" s="1"/>
  <c r="I7" i="17"/>
  <c r="E7" i="17"/>
  <c r="Q6" i="17"/>
  <c r="M6" i="17"/>
  <c r="I6" i="17"/>
  <c r="E6" i="17"/>
  <c r="Q5" i="17"/>
  <c r="M5" i="17"/>
  <c r="I5" i="17"/>
  <c r="E5" i="17"/>
  <c r="E18" i="17" l="1"/>
  <c r="E20" i="17" s="1"/>
  <c r="E21" i="17" s="1"/>
  <c r="C19" i="1" s="1"/>
  <c r="I18" i="17"/>
  <c r="I20" i="17" s="1"/>
  <c r="I21" i="17" s="1"/>
  <c r="D19" i="1" s="1"/>
  <c r="Q18" i="17"/>
  <c r="Q20" i="17" s="1"/>
  <c r="Q21" i="17" s="1"/>
  <c r="H19" i="1" s="1"/>
  <c r="M18" i="17"/>
  <c r="M20" i="17" s="1"/>
  <c r="M21" i="17" s="1"/>
  <c r="F19" i="1" s="1"/>
  <c r="G19" i="1" l="1"/>
  <c r="E19" i="1"/>
  <c r="Q11" i="15" l="1"/>
  <c r="Q10" i="15"/>
  <c r="M9" i="15"/>
  <c r="M8" i="15"/>
  <c r="E7" i="15"/>
  <c r="E6" i="15"/>
  <c r="E17" i="16"/>
  <c r="Q11" i="16"/>
  <c r="Q10" i="16"/>
  <c r="M9" i="16"/>
  <c r="M8" i="16"/>
  <c r="E7" i="16"/>
  <c r="Q15" i="15" l="1"/>
  <c r="M15" i="15"/>
  <c r="E15" i="15"/>
  <c r="S9" i="15"/>
  <c r="U9" i="15" s="1"/>
  <c r="O9" i="15"/>
  <c r="Q9" i="15" s="1"/>
  <c r="S8" i="15"/>
  <c r="U8" i="15" s="1"/>
  <c r="O8" i="15"/>
  <c r="Q8" i="15" s="1"/>
  <c r="S7" i="15"/>
  <c r="U7" i="15" s="1"/>
  <c r="O7" i="15"/>
  <c r="Q7" i="15" s="1"/>
  <c r="K7" i="15"/>
  <c r="M7" i="15" s="1"/>
  <c r="T6" i="15"/>
  <c r="U6" i="15" s="1"/>
  <c r="P6" i="15"/>
  <c r="Q6" i="15" s="1"/>
  <c r="L6" i="15"/>
  <c r="Q15" i="16"/>
  <c r="M15" i="16"/>
  <c r="E15" i="16"/>
  <c r="E16" i="16" s="1"/>
  <c r="S9" i="16"/>
  <c r="U9" i="16" s="1"/>
  <c r="O9" i="16"/>
  <c r="Q9" i="16" s="1"/>
  <c r="S8" i="16"/>
  <c r="U8" i="16" s="1"/>
  <c r="O8" i="16"/>
  <c r="Q8" i="16" s="1"/>
  <c r="S7" i="16"/>
  <c r="U7" i="16" s="1"/>
  <c r="O7" i="16"/>
  <c r="Q7" i="16" s="1"/>
  <c r="K7" i="16"/>
  <c r="M7" i="16" s="1"/>
  <c r="T6" i="16"/>
  <c r="U6" i="16" s="1"/>
  <c r="P6" i="16"/>
  <c r="L6" i="16"/>
  <c r="M6" i="16" l="1"/>
  <c r="M16" i="16" s="1"/>
  <c r="Q6" i="16"/>
  <c r="Q16" i="16" s="1"/>
  <c r="M6" i="15"/>
  <c r="M16" i="15" s="1"/>
  <c r="E16" i="15"/>
  <c r="U16" i="15"/>
  <c r="Q16" i="15"/>
  <c r="U16" i="16"/>
  <c r="M18" i="15" l="1"/>
  <c r="M19" i="15" s="1"/>
  <c r="D15" i="1" s="1"/>
  <c r="U18" i="15"/>
  <c r="U19" i="15" s="1"/>
  <c r="H15" i="1" s="1"/>
  <c r="Q18" i="15"/>
  <c r="Q19" i="15" s="1"/>
  <c r="F15" i="1" s="1"/>
  <c r="E18" i="15"/>
  <c r="E19" i="15" s="1"/>
  <c r="C15" i="1" s="1"/>
  <c r="U5" i="16"/>
  <c r="U18" i="16" s="1"/>
  <c r="U19" i="16" s="1"/>
  <c r="H14" i="1" s="1"/>
  <c r="E5" i="16"/>
  <c r="E18" i="16" s="1"/>
  <c r="E19" i="16" s="1"/>
  <c r="C14" i="1" s="1"/>
  <c r="Q5" i="16"/>
  <c r="Q18" i="16" s="1"/>
  <c r="Q19" i="16" s="1"/>
  <c r="F14" i="1" s="1"/>
  <c r="M5" i="16"/>
  <c r="M18" i="16" s="1"/>
  <c r="M19" i="16" s="1"/>
  <c r="D14" i="1" s="1"/>
  <c r="E6" i="9"/>
  <c r="S6" i="13"/>
  <c r="O6" i="13"/>
  <c r="K6" i="13"/>
  <c r="E6" i="8"/>
  <c r="M6" i="8" s="1"/>
  <c r="E6" i="12"/>
  <c r="Q6" i="12" s="1"/>
  <c r="E6" i="14"/>
  <c r="M6" i="14" s="1"/>
  <c r="E6" i="13"/>
  <c r="Q6" i="13" s="1"/>
  <c r="M6" i="9" l="1"/>
  <c r="U6" i="12"/>
  <c r="U6" i="13"/>
  <c r="Q6" i="14"/>
  <c r="Q6" i="8"/>
  <c r="Q6" i="9"/>
  <c r="U6" i="14"/>
  <c r="U6" i="8"/>
  <c r="M6" i="13"/>
  <c r="M6" i="12"/>
  <c r="I6" i="9"/>
  <c r="Q15" i="12"/>
  <c r="M15" i="12"/>
  <c r="E15" i="12"/>
  <c r="Q11" i="12"/>
  <c r="M16" i="14"/>
  <c r="E16" i="14"/>
  <c r="U9" i="14"/>
  <c r="Q9" i="14"/>
  <c r="M9" i="14"/>
  <c r="U8" i="14"/>
  <c r="Q8" i="14"/>
  <c r="M8" i="14"/>
  <c r="T6" i="14"/>
  <c r="P6" i="14"/>
  <c r="L6" i="14"/>
  <c r="E15" i="13"/>
  <c r="U9" i="13"/>
  <c r="Q9" i="13"/>
  <c r="M9" i="13"/>
  <c r="U8" i="13"/>
  <c r="Q8" i="13"/>
  <c r="M8" i="13"/>
  <c r="T6" i="13"/>
  <c r="P6" i="13"/>
  <c r="L6" i="13"/>
  <c r="Q5" i="12" l="1"/>
  <c r="Q5" i="14"/>
  <c r="M5" i="12"/>
  <c r="M5" i="14"/>
  <c r="E5" i="14"/>
  <c r="E5" i="12"/>
  <c r="U5" i="12"/>
  <c r="U5" i="14"/>
  <c r="U17" i="12"/>
  <c r="E18" i="14"/>
  <c r="Q17" i="12"/>
  <c r="U18" i="14"/>
  <c r="M17" i="12"/>
  <c r="E17" i="12"/>
  <c r="Q18" i="14"/>
  <c r="M18" i="14"/>
  <c r="Q5" i="13"/>
  <c r="M5" i="13"/>
  <c r="E5" i="13"/>
  <c r="U5" i="13"/>
  <c r="U18" i="13"/>
  <c r="Q18" i="13"/>
  <c r="M18" i="13"/>
  <c r="E18" i="13"/>
  <c r="U9" i="12" l="1"/>
  <c r="Q9" i="12"/>
  <c r="M9" i="12"/>
  <c r="U8" i="12"/>
  <c r="Q8" i="12"/>
  <c r="M8" i="12"/>
  <c r="Q7" i="12"/>
  <c r="E7" i="14"/>
  <c r="E17" i="14" s="1"/>
  <c r="E19" i="14" s="1"/>
  <c r="E20" i="14" s="1"/>
  <c r="C12" i="1" s="1"/>
  <c r="Q7" i="14"/>
  <c r="Q17" i="14" s="1"/>
  <c r="Q19" i="14" s="1"/>
  <c r="Q20" i="14" s="1"/>
  <c r="F12" i="1" s="1"/>
  <c r="U7" i="12"/>
  <c r="M7" i="12"/>
  <c r="U7" i="14"/>
  <c r="U17" i="14" s="1"/>
  <c r="U19" i="14" s="1"/>
  <c r="U20" i="14" s="1"/>
  <c r="H12" i="1" s="1"/>
  <c r="E7" i="12"/>
  <c r="E16" i="12" s="1"/>
  <c r="E18" i="12" s="1"/>
  <c r="E19" i="12" s="1"/>
  <c r="C16" i="1" s="1"/>
  <c r="M7" i="14"/>
  <c r="M17" i="14" s="1"/>
  <c r="M19" i="14" s="1"/>
  <c r="M20" i="14" s="1"/>
  <c r="D12" i="1" s="1"/>
  <c r="Q10" i="12"/>
  <c r="Q7" i="13"/>
  <c r="Q17" i="13" s="1"/>
  <c r="M7" i="13"/>
  <c r="M17" i="13" s="1"/>
  <c r="E7" i="13"/>
  <c r="E17" i="13" s="1"/>
  <c r="U7" i="13"/>
  <c r="U17" i="13" s="1"/>
  <c r="U16" i="12" l="1"/>
  <c r="U18" i="12" s="1"/>
  <c r="U19" i="12" s="1"/>
  <c r="H16" i="1" s="1"/>
  <c r="M16" i="12"/>
  <c r="M18" i="12" s="1"/>
  <c r="M19" i="12" s="1"/>
  <c r="D16" i="1" s="1"/>
  <c r="Q16" i="12"/>
  <c r="Q18" i="12" s="1"/>
  <c r="Q19" i="12" s="1"/>
  <c r="F16" i="1" s="1"/>
  <c r="E19" i="13"/>
  <c r="E20" i="13" s="1"/>
  <c r="C10" i="1" s="1"/>
  <c r="M19" i="13"/>
  <c r="M20" i="13" s="1"/>
  <c r="D10" i="1" s="1"/>
  <c r="Q19" i="13"/>
  <c r="Q20" i="13" s="1"/>
  <c r="F10" i="1" s="1"/>
  <c r="U19" i="13"/>
  <c r="U20" i="13" s="1"/>
  <c r="H10" i="1" s="1"/>
  <c r="I8" i="9"/>
  <c r="I9" i="9"/>
  <c r="M10" i="9"/>
  <c r="E7" i="9"/>
  <c r="Q10" i="8"/>
  <c r="Q11" i="8"/>
  <c r="Q12" i="8"/>
  <c r="M8" i="8"/>
  <c r="M9" i="8"/>
  <c r="E7" i="8"/>
  <c r="E4" i="2"/>
  <c r="O9" i="9"/>
  <c r="Q9" i="9" s="1"/>
  <c r="K9" i="9"/>
  <c r="M9" i="9" s="1"/>
  <c r="O8" i="9"/>
  <c r="Q8" i="9" s="1"/>
  <c r="O7" i="9"/>
  <c r="Q7" i="9" s="1"/>
  <c r="K7" i="9"/>
  <c r="M7" i="9" s="1"/>
  <c r="K8" i="9"/>
  <c r="M8" i="9" s="1"/>
  <c r="G7" i="9"/>
  <c r="I7" i="9" s="1"/>
  <c r="S9" i="8"/>
  <c r="U9" i="8" s="1"/>
  <c r="O9" i="8"/>
  <c r="Q9" i="8" s="1"/>
  <c r="S8" i="8"/>
  <c r="U8" i="8" s="1"/>
  <c r="O8" i="8"/>
  <c r="Q8" i="8" s="1"/>
  <c r="S7" i="8"/>
  <c r="U7" i="8" s="1"/>
  <c r="O7" i="8"/>
  <c r="Q7" i="8" s="1"/>
  <c r="K7" i="8"/>
  <c r="M7" i="8" s="1"/>
  <c r="Q22" i="9" l="1"/>
  <c r="I22" i="9"/>
  <c r="M22" i="9"/>
  <c r="U19" i="8"/>
  <c r="Q23" i="9" l="1"/>
  <c r="M23" i="9"/>
  <c r="I23" i="9"/>
  <c r="E23" i="9"/>
  <c r="E16" i="9"/>
  <c r="E22" i="9" s="1"/>
  <c r="Q5" i="9"/>
  <c r="M5" i="9"/>
  <c r="I5" i="9"/>
  <c r="E5" i="9"/>
  <c r="U20" i="8"/>
  <c r="Q20" i="8"/>
  <c r="M20" i="8"/>
  <c r="E20" i="8"/>
  <c r="Q19" i="8"/>
  <c r="M18" i="8"/>
  <c r="M19" i="8" s="1"/>
  <c r="E18" i="8"/>
  <c r="E19" i="8" s="1"/>
  <c r="U5" i="8"/>
  <c r="Q5" i="8"/>
  <c r="M5" i="8"/>
  <c r="E5" i="8"/>
  <c r="Q24" i="9" l="1"/>
  <c r="Q25" i="9" s="1"/>
  <c r="H18" i="1" s="1"/>
  <c r="M24" i="9"/>
  <c r="M25" i="9" s="1"/>
  <c r="F18" i="1" s="1"/>
  <c r="I24" i="9"/>
  <c r="I25" i="9" s="1"/>
  <c r="D18" i="1" s="1"/>
  <c r="E24" i="9"/>
  <c r="E25" i="9" s="1"/>
  <c r="C18" i="1" s="1"/>
  <c r="U21" i="8"/>
  <c r="U22" i="8" s="1"/>
  <c r="H17" i="1" s="1"/>
  <c r="Q21" i="8"/>
  <c r="Q22" i="8" s="1"/>
  <c r="F17" i="1" s="1"/>
  <c r="M21" i="8"/>
  <c r="M22" i="8" s="1"/>
  <c r="D17" i="1" s="1"/>
  <c r="E21" i="8"/>
  <c r="E22" i="8" s="1"/>
  <c r="C17" i="1" s="1"/>
  <c r="G18" i="1" l="1"/>
  <c r="E18" i="1"/>
</calcChain>
</file>

<file path=xl/sharedStrings.xml><?xml version="1.0" encoding="utf-8"?>
<sst xmlns="http://schemas.openxmlformats.org/spreadsheetml/2006/main" count="3552" uniqueCount="187">
  <si>
    <r>
      <rPr>
        <b/>
        <sz val="11"/>
        <color theme="0"/>
        <rFont val="Calibri"/>
        <family val="2"/>
        <scheme val="minor"/>
      </rPr>
      <t>Valores Calculados - Pauta Básica Skoda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&lt; Nombre Concesionario&gt;</t>
    </r>
  </si>
  <si>
    <t>MODELO</t>
  </si>
  <si>
    <t>VALORES CON IVA</t>
  </si>
  <si>
    <t>15.000 KM</t>
  </si>
  <si>
    <t>30.000 KM</t>
  </si>
  <si>
    <t>45.000 KM</t>
  </si>
  <si>
    <t>60.000 KM</t>
  </si>
  <si>
    <t>75.000 KM</t>
  </si>
  <si>
    <t>90.000 KM</t>
  </si>
  <si>
    <t>Fabia 1.0 TSI MT</t>
  </si>
  <si>
    <t>Fabia 1.0 TSI AT</t>
  </si>
  <si>
    <t>Fabia 1.0 MPI MT ( &lt; 2021)</t>
  </si>
  <si>
    <t>Fabia 1.0 TSI 110 Hp 6MT</t>
  </si>
  <si>
    <t>Fabia 1.0 TSI 95 Hp 5MT</t>
  </si>
  <si>
    <t>Scala 1.5 TSI</t>
  </si>
  <si>
    <t>Scala 1.0 TSI AT</t>
  </si>
  <si>
    <t>Kamiq 1.5 TSI</t>
  </si>
  <si>
    <t>Kamiq 1.0 TSI AT</t>
  </si>
  <si>
    <t>New Octavia MT</t>
  </si>
  <si>
    <t>New Octavia AT</t>
  </si>
  <si>
    <t>Karoq 1.4 TSI</t>
  </si>
  <si>
    <t>Kodiaq 1.4 TSI DSG</t>
  </si>
  <si>
    <t xml:space="preserve">Kodiaq 2,0 TSI (4X4) </t>
  </si>
  <si>
    <t>Kodiaq 2.0 TDI 200hp 4x4 AT</t>
  </si>
  <si>
    <t>Octavia RS 2.0 TFSI</t>
  </si>
  <si>
    <t>Fabia 1.0 TSI 110 hp DSG7</t>
  </si>
  <si>
    <t xml:space="preserve">New Fabia 1.0 TSI MT </t>
  </si>
  <si>
    <t>New Octavia RS 2.0 TFSI</t>
  </si>
  <si>
    <t>New Kodiaq 2.0 4x4</t>
  </si>
  <si>
    <t>New Kodiaq 1.5 MHEV</t>
  </si>
  <si>
    <t>New Fabia 1.0 TSI AT</t>
  </si>
  <si>
    <t>Karoq 1.5 AT</t>
  </si>
  <si>
    <t>Elroq 85</t>
  </si>
  <si>
    <t>Scala 1.5</t>
  </si>
  <si>
    <t>Kamiq 1.5</t>
  </si>
  <si>
    <t>New Octavia 1.5 MHEV</t>
  </si>
  <si>
    <t>Enyaq 85</t>
  </si>
  <si>
    <t>Solo Completar Celdas en Amarillo según Precios Público determinado individualmente por &lt; NOMBRE DE CONCESIONARIO&gt;</t>
  </si>
  <si>
    <t>Descripción</t>
  </si>
  <si>
    <t>N° parte</t>
  </si>
  <si>
    <t>Precio a Público (Valor neto)</t>
  </si>
  <si>
    <t>Precio a Público (IVA Incluido)</t>
  </si>
  <si>
    <t>MO/LUBRICANTES/INSUMOS</t>
  </si>
  <si>
    <t>ACEITE DSG</t>
  </si>
  <si>
    <t>G  052182A2</t>
  </si>
  <si>
    <t>Valor Mano de obra</t>
  </si>
  <si>
    <t>BUJIA DE ENCENDIDO</t>
  </si>
  <si>
    <t>101905626</t>
  </si>
  <si>
    <t>04E905601B</t>
  </si>
  <si>
    <t>Valor litro de aceite VW502.00/505.00 (SHELL HELIX HX7 SP 5W40)</t>
  </si>
  <si>
    <t>04E905602</t>
  </si>
  <si>
    <t>05E905602B</t>
  </si>
  <si>
    <t>Valor litro de aceite VW504.00/507.00 (SHELL HELIX ECT 0W30)</t>
  </si>
  <si>
    <t>04E905602D</t>
  </si>
  <si>
    <t>06K905601B</t>
  </si>
  <si>
    <t>Valor litro de aceite VW508.00/509.00 (SHELL HELIX ULTRA PRO AV-L 0W20)</t>
  </si>
  <si>
    <t>05E905602</t>
  </si>
  <si>
    <t>04C905606A</t>
  </si>
  <si>
    <t>Insumos</t>
  </si>
  <si>
    <t>CORREA POLY V</t>
  </si>
  <si>
    <t>04E145933AG</t>
  </si>
  <si>
    <t>04L260849AB</t>
  </si>
  <si>
    <t>06L903137A</t>
  </si>
  <si>
    <t>FILTRO ACEITE</t>
  </si>
  <si>
    <t>03C115561H</t>
  </si>
  <si>
    <t>03N115562B</t>
  </si>
  <si>
    <t>04E115561T</t>
  </si>
  <si>
    <t>06L115562B</t>
  </si>
  <si>
    <t>05L115562A</t>
  </si>
  <si>
    <t>FILTRO POLEN</t>
  </si>
  <si>
    <t>1EA819669</t>
  </si>
  <si>
    <t>06Q905601A</t>
  </si>
  <si>
    <t>TORNILLO ACEITE</t>
  </si>
  <si>
    <t>N  91167901</t>
  </si>
  <si>
    <t>06Q903137A</t>
  </si>
  <si>
    <t>05E903159B</t>
  </si>
  <si>
    <t>05E145933</t>
  </si>
  <si>
    <t>04E145299N</t>
  </si>
  <si>
    <t>FILTRO DE AIRE</t>
  </si>
  <si>
    <t>5Q0129620B</t>
  </si>
  <si>
    <t>04C129620A</t>
  </si>
  <si>
    <t>04E129620</t>
  </si>
  <si>
    <t>6R0129620A</t>
  </si>
  <si>
    <t>5Q0129620G</t>
  </si>
  <si>
    <t>04C129620C</t>
  </si>
  <si>
    <t>FILTRO DE COMBUSTIBLE</t>
  </si>
  <si>
    <t>5Q0127177C</t>
  </si>
  <si>
    <t>5Q0127177</t>
  </si>
  <si>
    <t>FILTRO ACEITE DSG</t>
  </si>
  <si>
    <t>02E305051C</t>
  </si>
  <si>
    <t>5Q0819669</t>
  </si>
  <si>
    <t>2Q0819669</t>
  </si>
  <si>
    <t>6R0819653</t>
  </si>
  <si>
    <t>LIQ. FRENOS (1 lt)</t>
  </si>
  <si>
    <t>B  000750M3</t>
  </si>
  <si>
    <t xml:space="preserve">ACEITE HALDEX	</t>
  </si>
  <si>
    <t>G  065175A2</t>
  </si>
  <si>
    <t>TORNILLO CIERRE</t>
  </si>
  <si>
    <t>N  90281802</t>
  </si>
  <si>
    <t>TORNILLO PURGA</t>
  </si>
  <si>
    <t>N  91082701</t>
  </si>
  <si>
    <t>TORNILLO PURGA Y CIERRE</t>
  </si>
  <si>
    <t>WHT007168</t>
  </si>
  <si>
    <t>N  90965401</t>
  </si>
  <si>
    <t>ANILLO JUNTA</t>
  </si>
  <si>
    <t>N  0438092</t>
  </si>
  <si>
    <t>N  90288901</t>
  </si>
  <si>
    <t>N  0138158</t>
  </si>
  <si>
    <t>JUNTA</t>
  </si>
  <si>
    <t>WHT001386</t>
  </si>
  <si>
    <t>JUNTA TORICA</t>
  </si>
  <si>
    <t>WHT007498</t>
  </si>
  <si>
    <t>WHT006226B</t>
  </si>
  <si>
    <t>WHT003247</t>
  </si>
  <si>
    <t>N  0138132</t>
  </si>
  <si>
    <t>TORNILLO AUTOASEGURANTE</t>
  </si>
  <si>
    <t>WHT000729A</t>
  </si>
  <si>
    <t>N  91084501</t>
  </si>
  <si>
    <t>06L103801</t>
  </si>
  <si>
    <t>N  90813202</t>
  </si>
  <si>
    <t>Fabia 1.0 TSI MT  Motor: CHZC - CHZB,  VIN: TMBER6NJXMZ102505,  NJ33N5 - NJ32M4</t>
  </si>
  <si>
    <t>REVISION</t>
  </si>
  <si>
    <t>15.000 km</t>
  </si>
  <si>
    <t xml:space="preserve">45.000 km- 75.000 km. </t>
  </si>
  <si>
    <t>30.000 km.</t>
  </si>
  <si>
    <t>60.000 km.</t>
  </si>
  <si>
    <t>90.000 km.</t>
  </si>
  <si>
    <t>N. parte</t>
  </si>
  <si>
    <t>Cant.</t>
  </si>
  <si>
    <t>Total</t>
  </si>
  <si>
    <t>M.OBRA</t>
  </si>
  <si>
    <t xml:space="preserve">  ACEITE MOTOR</t>
  </si>
  <si>
    <t>VW 508.00 (0w20)</t>
  </si>
  <si>
    <t xml:space="preserve">  FILTRO ACEITE</t>
  </si>
  <si>
    <t xml:space="preserve">  FILTRO DE POLEN</t>
  </si>
  <si>
    <t xml:space="preserve">  FILTRO DE AIRE</t>
  </si>
  <si>
    <t xml:space="preserve">  TORNILLO ACEITE</t>
  </si>
  <si>
    <t xml:space="preserve">  ANILLO JUNTA</t>
  </si>
  <si>
    <t xml:space="preserve">  BUJIAS DE ENCENDIDO</t>
  </si>
  <si>
    <t xml:space="preserve">  LIQ. FRENOS (1 lt)</t>
  </si>
  <si>
    <t xml:space="preserve">  CORREA POLY V</t>
  </si>
  <si>
    <t xml:space="preserve">  JUNTA</t>
  </si>
  <si>
    <t xml:space="preserve">  JUNTA TORICA</t>
  </si>
  <si>
    <t>Sub total repuestos</t>
  </si>
  <si>
    <t>Materiales Pañol</t>
  </si>
  <si>
    <t>TOTAL neto : ( $ )</t>
  </si>
  <si>
    <t>TOTALES con iva : ( $ )</t>
  </si>
  <si>
    <t>Fabia 1.0 TSI AT  Motor: CHZC,  VIN: TMBER6NJ2MZ100232,  NJ34ND</t>
  </si>
  <si>
    <t>Fabia 1.0 MPI MT  Motor: CHYB,  VIN: TMBEB6NJ1KZ080931,  NJ32E4</t>
  </si>
  <si>
    <t>VW 502.00 (5w40)</t>
  </si>
  <si>
    <t>Fabia 1.0 TSI 110 hp 6MT, New Fabia 1.0 TSI MT - Motor: DLAA, DUSA -  VIN: TMBER6PJ5N4035517,   PJ33N5 - PJ34N5 - PJ3DL5</t>
  </si>
  <si>
    <t xml:space="preserve">15.000 km. </t>
  </si>
  <si>
    <t>Fabia 1.0 TSI 95 hp 5MT  Motor: DLAC,  VIN: TMBEP6PJXN4035728,  PJ32M4</t>
  </si>
  <si>
    <t>Scala 1.5 TSI AT  Motor: DADA,  VIN: TMBEK7NW1P3090676,  NW13KD - NW14KD - NW17KD - NW1DKD</t>
  </si>
  <si>
    <t xml:space="preserve">  TORNILLO AUTOASEGURANTE</t>
  </si>
  <si>
    <t>Scala 1.0 TSI AT  Motor: DXUA,  VIN: TMBER6NW2P3024501,  NW13ND</t>
  </si>
  <si>
    <t>Kamiq 1.5 TSI AT  Motor: DADA,  VIN: TMBGK6NW0P3058661,  NW44KD - NW4DKD</t>
  </si>
  <si>
    <t>Kamiq 1.0 TSI AT  Motor: DXUA,  VIN: TMBGR6NW0P3074791,   NW43ND - NW4DND</t>
  </si>
  <si>
    <t>New Octavia Motor 1.4 TSI MT  Motor: DJKA,  VIN: TMBAC6NX8NY083951,  NX33TE</t>
  </si>
  <si>
    <t>New Octavia  Motor 1.4 TSI AT  Motor: DJKA,  VIN: TMBAC7NXXPY077433,  NX34TE - NX33T5 - NX33TE</t>
  </si>
  <si>
    <t>Karoq 1.4 TSI AT  Motor: DJKA,  VIN: TMBJC7NU0P5030144,  NU73UE - NU74UE - NU7DUE</t>
  </si>
  <si>
    <t>Kodiaq 1.4 TSI AT (09D)  Motor: CZDA,  VIN: TMBJC7NS0P8008626,  NS73KC</t>
  </si>
  <si>
    <t xml:space="preserve">  ACEITE DSG</t>
  </si>
  <si>
    <t xml:space="preserve">  FILTRO ACEITE DSG</t>
  </si>
  <si>
    <t>Kodiaq 2.0 TSI AT 4x4   Motor: CZPA,  VIN: TMBLD9NS3P8015166,  NS74RZ</t>
  </si>
  <si>
    <t xml:space="preserve">15.000 km-45.000 km- 75.000 km. </t>
  </si>
  <si>
    <t xml:space="preserve">  ACEITE HALDEX</t>
  </si>
  <si>
    <t xml:space="preserve">  TORNILLO CIERRE</t>
  </si>
  <si>
    <t xml:space="preserve">  TORNILLO PURGA</t>
  </si>
  <si>
    <t>Kodiaq 2.0 TDI 200hp 4x4 AT  Motor: DTUA,  VIN: TMBLN9NS9M8032191,  NS749Z</t>
  </si>
  <si>
    <t>VW 507.00 (0w30)</t>
  </si>
  <si>
    <t xml:space="preserve">  FILTRO DE COMBUSTIBLE</t>
  </si>
  <si>
    <t>Octavia RS 2.0 TFSI  Motor: DLBA,  VIN: TMBAU7NX0RY010534,  NX36UD</t>
  </si>
  <si>
    <t xml:space="preserve">  ACEITE BLOQUEO DIFERENCIAL</t>
  </si>
  <si>
    <t xml:space="preserve">  TORNILLO PURGA Y CIERRE</t>
  </si>
  <si>
    <t>Fabia 1.0 TSI 110 hp DSG7  Motor: DLAA,  VIN: TMBER6PJ5P4117458,    PJ34ND</t>
  </si>
  <si>
    <t>New Fabia 1.0 TSI MT - Motor: DUSA -  VIN: TMBER6PJ1R4034502,   PJ3DL5</t>
  </si>
  <si>
    <t>New Octavia RS 2.0 TFSI  Motor: DNPD,  VIN: TMBAV7NX3SY058371,  PV36YD</t>
  </si>
  <si>
    <t>New Kodiaq 2.0 4x4   Motor: DNNE,  VIN: TMBLD9PS3ST038062,  PS7DMZ</t>
  </si>
  <si>
    <t>New Kodiaq 1.5 MHEV  Motor: DXDB,  VIN: TMBJB7PS5ST039344,   PS7DDD</t>
  </si>
  <si>
    <t>New Fabia 1.0 TSI AT - Motor: DUSA -  VIN: TMBER6PJ8S4022689,   PJ3DLD</t>
  </si>
  <si>
    <t xml:space="preserve">Karoq 1.5 AT  Motor: DXDB,  VIN: TMBJR7NU2S5061466,   NU7DMD </t>
  </si>
  <si>
    <t>Elroq 85   Motor: EDFA,  VIN: TMBNH7NY7SF071721,   PYLJK2</t>
  </si>
  <si>
    <t>Scala 1.5   Motor: DXDB,  VIN: TMBEK6NW6S3138580,  NW1DPD</t>
  </si>
  <si>
    <t>Kamiq 1.5   Motor: DXDB,  VIN: TMBGK6NW9S3091232,  NW4DPD</t>
  </si>
  <si>
    <t>New Octavia 1.5 MHEV  Motor: DXDB,  VIN: TMBAR8NX5SM047566,   PV3DCD</t>
  </si>
  <si>
    <t>Enyaq 85   Motor: EDFA,  VIN: TMBJH9NY3TF037299,   5AZJK2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</si>
</sst>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VAGRounded BT"/>
    </font>
    <font>
      <sz val="8"/>
      <name val="VAGRounded BT"/>
    </font>
    <font>
      <b/>
      <i/>
      <sz val="8"/>
      <name val="VAGRounded B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name val="VAGRounded BT"/>
    </font>
    <font>
      <sz val="8"/>
      <color rgb="FFFF0000"/>
      <name val="VAGRounded BT"/>
    </font>
    <font>
      <sz val="8"/>
      <color theme="1"/>
      <name val="VAGRounded BT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2" fontId="1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3" fontId="8" fillId="3" borderId="14" xfId="6" applyNumberFormat="1" applyFont="1" applyFill="1" applyBorder="1" applyAlignment="1">
      <alignment vertical="center"/>
    </xf>
    <xf numFmtId="3" fontId="8" fillId="3" borderId="8" xfId="6" applyNumberFormat="1" applyFont="1" applyFill="1" applyBorder="1" applyAlignment="1">
      <alignment vertical="center"/>
    </xf>
    <xf numFmtId="3" fontId="8" fillId="3" borderId="8" xfId="6" applyNumberFormat="1" applyFont="1" applyFill="1" applyBorder="1" applyAlignment="1">
      <alignment horizontal="center" vertical="center"/>
    </xf>
    <xf numFmtId="3" fontId="8" fillId="3" borderId="15" xfId="6" applyNumberFormat="1" applyFont="1" applyFill="1" applyBorder="1" applyAlignment="1">
      <alignment horizontal="center" vertical="center"/>
    </xf>
    <xf numFmtId="0" fontId="8" fillId="3" borderId="9" xfId="6" applyFont="1" applyFill="1" applyBorder="1" applyAlignment="1">
      <alignment vertical="center"/>
    </xf>
    <xf numFmtId="0" fontId="8" fillId="3" borderId="10" xfId="6" applyFont="1" applyFill="1" applyBorder="1" applyAlignment="1">
      <alignment horizontal="left" vertical="center"/>
    </xf>
    <xf numFmtId="0" fontId="8" fillId="3" borderId="10" xfId="6" applyFont="1" applyFill="1" applyBorder="1" applyAlignment="1">
      <alignment horizontal="center" vertical="center"/>
    </xf>
    <xf numFmtId="164" fontId="8" fillId="3" borderId="10" xfId="6" applyNumberFormat="1" applyFont="1" applyFill="1" applyBorder="1" applyAlignment="1">
      <alignment horizontal="center" vertical="center"/>
    </xf>
    <xf numFmtId="0" fontId="8" fillId="3" borderId="10" xfId="6" applyFont="1" applyFill="1" applyBorder="1" applyAlignment="1">
      <alignment vertical="center"/>
    </xf>
    <xf numFmtId="164" fontId="8" fillId="3" borderId="11" xfId="6" applyNumberFormat="1" applyFont="1" applyFill="1" applyBorder="1" applyAlignment="1">
      <alignment horizontal="center" vertical="center"/>
    </xf>
    <xf numFmtId="0" fontId="9" fillId="3" borderId="12" xfId="6" applyFont="1" applyFill="1" applyBorder="1" applyAlignment="1">
      <alignment vertical="center"/>
    </xf>
    <xf numFmtId="164" fontId="9" fillId="3" borderId="13" xfId="6" applyNumberFormat="1" applyFont="1" applyFill="1" applyBorder="1" applyAlignment="1">
      <alignment horizontal="center" vertical="center"/>
    </xf>
    <xf numFmtId="0" fontId="9" fillId="3" borderId="12" xfId="6" applyFont="1" applyFill="1" applyBorder="1" applyAlignment="1">
      <alignment horizontal="left" vertical="center"/>
    </xf>
    <xf numFmtId="0" fontId="10" fillId="3" borderId="12" xfId="6" applyFont="1" applyFill="1" applyBorder="1" applyAlignment="1">
      <alignment vertical="center"/>
    </xf>
    <xf numFmtId="164" fontId="10" fillId="3" borderId="13" xfId="6" applyNumberFormat="1" applyFont="1" applyFill="1" applyBorder="1" applyAlignment="1">
      <alignment vertical="center"/>
    </xf>
    <xf numFmtId="0" fontId="9" fillId="3" borderId="14" xfId="6" applyFont="1" applyFill="1" applyBorder="1" applyAlignment="1">
      <alignment horizontal="left" vertical="center"/>
    </xf>
    <xf numFmtId="0" fontId="9" fillId="3" borderId="8" xfId="6" applyFont="1" applyFill="1" applyBorder="1" applyAlignment="1">
      <alignment horizontal="left" vertical="center"/>
    </xf>
    <xf numFmtId="164" fontId="9" fillId="3" borderId="8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vertical="center"/>
    </xf>
    <xf numFmtId="164" fontId="9" fillId="3" borderId="15" xfId="6" applyNumberFormat="1" applyFont="1" applyFill="1" applyBorder="1" applyAlignment="1">
      <alignment horizontal="center" vertic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164" fontId="8" fillId="3" borderId="17" xfId="6" applyNumberFormat="1" applyFont="1" applyFill="1" applyBorder="1" applyAlignment="1">
      <alignment horizontal="center" vertical="center"/>
    </xf>
    <xf numFmtId="164" fontId="8" fillId="3" borderId="18" xfId="6" applyNumberFormat="1" applyFont="1" applyFill="1" applyBorder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1" applyNumberFormat="1" applyFont="1" applyFill="1" applyBorder="1" applyAlignment="1">
      <alignment horizontal="center" vertical="center"/>
    </xf>
    <xf numFmtId="164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left" vertical="center"/>
    </xf>
    <xf numFmtId="0" fontId="10" fillId="3" borderId="0" xfId="6" applyFont="1" applyFill="1" applyAlignment="1">
      <alignment vertical="center"/>
    </xf>
    <xf numFmtId="0" fontId="9" fillId="3" borderId="0" xfId="6" applyFont="1" applyFill="1" applyAlignment="1">
      <alignment horizontal="center" vertical="center"/>
    </xf>
    <xf numFmtId="164" fontId="10" fillId="3" borderId="0" xfId="6" applyNumberFormat="1" applyFont="1" applyFill="1" applyAlignment="1">
      <alignment vertical="center"/>
    </xf>
    <xf numFmtId="164" fontId="9" fillId="3" borderId="0" xfId="6" applyNumberFormat="1" applyFont="1" applyFill="1" applyAlignment="1" applyProtection="1">
      <alignment horizontal="center" vertical="center"/>
      <protection locked="0"/>
    </xf>
    <xf numFmtId="164" fontId="9" fillId="3" borderId="13" xfId="6" applyNumberFormat="1" applyFont="1" applyFill="1" applyBorder="1" applyAlignment="1" applyProtection="1">
      <alignment horizontal="center" vertical="center"/>
      <protection locked="0"/>
    </xf>
    <xf numFmtId="0" fontId="2" fillId="2" borderId="2" xfId="2" applyBorder="1"/>
    <xf numFmtId="164" fontId="2" fillId="2" borderId="2" xfId="2" applyNumberFormat="1" applyBorder="1" applyAlignment="1">
      <alignment horizontal="center"/>
    </xf>
    <xf numFmtId="11" fontId="9" fillId="3" borderId="0" xfId="6" applyNumberFormat="1" applyFont="1" applyFill="1" applyAlignment="1">
      <alignment vertical="center"/>
    </xf>
    <xf numFmtId="3" fontId="3" fillId="5" borderId="2" xfId="2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3" borderId="3" xfId="6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left" vertical="center"/>
      <protection locked="0"/>
    </xf>
    <xf numFmtId="0" fontId="15" fillId="3" borderId="12" xfId="6" applyFont="1" applyFill="1" applyBorder="1" applyAlignment="1">
      <alignment vertical="center"/>
    </xf>
    <xf numFmtId="0" fontId="15" fillId="3" borderId="0" xfId="6" applyFont="1" applyFill="1" applyAlignment="1">
      <alignment vertical="center"/>
    </xf>
    <xf numFmtId="0" fontId="0" fillId="3" borderId="20" xfId="0" applyFill="1" applyBorder="1"/>
    <xf numFmtId="0" fontId="2" fillId="6" borderId="2" xfId="2" applyFill="1" applyBorder="1"/>
    <xf numFmtId="164" fontId="2" fillId="6" borderId="2" xfId="2" applyNumberFormat="1" applyFill="1" applyBorder="1" applyAlignment="1">
      <alignment horizontal="center"/>
    </xf>
    <xf numFmtId="49" fontId="12" fillId="0" borderId="3" xfId="6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8" fillId="3" borderId="0" xfId="6" applyFont="1" applyFill="1" applyAlignment="1">
      <alignment vertical="center"/>
    </xf>
    <xf numFmtId="0" fontId="8" fillId="3" borderId="12" xfId="6" applyFont="1" applyFill="1" applyBorder="1" applyAlignment="1">
      <alignment vertical="center"/>
    </xf>
    <xf numFmtId="0" fontId="8" fillId="3" borderId="0" xfId="1" applyNumberFormat="1" applyFont="1" applyFill="1" applyBorder="1" applyAlignment="1">
      <alignment horizontal="center" vertical="center"/>
    </xf>
    <xf numFmtId="0" fontId="16" fillId="3" borderId="0" xfId="6" applyFont="1" applyFill="1" applyAlignment="1">
      <alignment vertical="center"/>
    </xf>
    <xf numFmtId="0" fontId="11" fillId="3" borderId="0" xfId="0" applyFont="1" applyFill="1"/>
    <xf numFmtId="0" fontId="10" fillId="3" borderId="14" xfId="6" applyFont="1" applyFill="1" applyBorder="1" applyAlignment="1">
      <alignment vertical="center"/>
    </xf>
    <xf numFmtId="0" fontId="10" fillId="3" borderId="8" xfId="6" applyFont="1" applyFill="1" applyBorder="1" applyAlignment="1">
      <alignment vertical="center"/>
    </xf>
    <xf numFmtId="164" fontId="10" fillId="3" borderId="15" xfId="6" applyNumberFormat="1" applyFont="1" applyFill="1" applyBorder="1" applyAlignment="1">
      <alignment vertical="center"/>
    </xf>
    <xf numFmtId="0" fontId="17" fillId="3" borderId="0" xfId="6" applyFont="1" applyFill="1" applyAlignment="1">
      <alignment vertical="center"/>
    </xf>
    <xf numFmtId="11" fontId="17" fillId="3" borderId="0" xfId="6" applyNumberFormat="1" applyFont="1" applyFill="1" applyAlignment="1">
      <alignment vertical="center"/>
    </xf>
    <xf numFmtId="0" fontId="12" fillId="3" borderId="0" xfId="0" applyFont="1" applyFill="1"/>
    <xf numFmtId="0" fontId="8" fillId="3" borderId="14" xfId="6" applyFont="1" applyFill="1" applyBorder="1" applyAlignment="1">
      <alignment horizontal="center" vertical="center"/>
    </xf>
    <xf numFmtId="0" fontId="8" fillId="3" borderId="8" xfId="6" applyFont="1" applyFill="1" applyBorder="1" applyAlignment="1">
      <alignment horizontal="center" vertical="center"/>
    </xf>
    <xf numFmtId="164" fontId="8" fillId="3" borderId="15" xfId="6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4" fontId="0" fillId="3" borderId="0" xfId="0" applyNumberFormat="1" applyFill="1"/>
    <xf numFmtId="42" fontId="0" fillId="3" borderId="0" xfId="7" applyFont="1" applyFill="1"/>
    <xf numFmtId="0" fontId="3" fillId="5" borderId="2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/>
    </xf>
    <xf numFmtId="164" fontId="11" fillId="5" borderId="5" xfId="0" applyNumberFormat="1" applyFont="1" applyFill="1" applyBorder="1" applyAlignment="1" applyProtection="1">
      <alignment horizontal="center"/>
      <protection locked="0"/>
    </xf>
    <xf numFmtId="164" fontId="11" fillId="5" borderId="19" xfId="0" applyNumberFormat="1" applyFont="1" applyFill="1" applyBorder="1" applyAlignment="1" applyProtection="1">
      <alignment horizontal="center"/>
      <protection locked="0"/>
    </xf>
    <xf numFmtId="164" fontId="11" fillId="5" borderId="6" xfId="0" applyNumberFormat="1" applyFont="1" applyFill="1" applyBorder="1" applyAlignment="1" applyProtection="1">
      <alignment horizontal="center"/>
      <protection locked="0"/>
    </xf>
    <xf numFmtId="164" fontId="14" fillId="4" borderId="5" xfId="0" applyNumberFormat="1" applyFont="1" applyFill="1" applyBorder="1" applyAlignment="1" applyProtection="1">
      <alignment horizontal="center"/>
      <protection locked="0"/>
    </xf>
    <xf numFmtId="164" fontId="14" fillId="4" borderId="19" xfId="0" applyNumberFormat="1" applyFont="1" applyFill="1" applyBorder="1" applyAlignment="1" applyProtection="1">
      <alignment horizontal="center"/>
      <protection locked="0"/>
    </xf>
    <xf numFmtId="164" fontId="14" fillId="4" borderId="6" xfId="0" applyNumberFormat="1" applyFont="1" applyFill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64" fontId="7" fillId="4" borderId="7" xfId="0" applyNumberFormat="1" applyFont="1" applyFill="1" applyBorder="1" applyAlignment="1" applyProtection="1">
      <alignment horizontal="center" vertical="center"/>
      <protection locked="0"/>
    </xf>
    <xf numFmtId="164" fontId="7" fillId="4" borderId="4" xfId="0" applyNumberFormat="1" applyFont="1" applyFill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left" vertical="center"/>
    </xf>
    <xf numFmtId="0" fontId="8" fillId="3" borderId="12" xfId="6" applyFont="1" applyFill="1" applyBorder="1" applyAlignment="1">
      <alignment horizontal="center" vertical="center" wrapText="1"/>
    </xf>
    <xf numFmtId="0" fontId="8" fillId="3" borderId="0" xfId="6" applyFont="1" applyFill="1" applyAlignment="1">
      <alignment horizontal="center" vertical="center" wrapText="1"/>
    </xf>
    <xf numFmtId="0" fontId="8" fillId="3" borderId="13" xfId="6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3" fontId="8" fillId="3" borderId="9" xfId="6" applyNumberFormat="1" applyFont="1" applyFill="1" applyBorder="1" applyAlignment="1">
      <alignment horizontal="center" vertical="center"/>
    </xf>
    <xf numFmtId="3" fontId="8" fillId="3" borderId="10" xfId="6" applyNumberFormat="1" applyFont="1" applyFill="1" applyBorder="1" applyAlignment="1">
      <alignment horizontal="center" vertical="center"/>
    </xf>
    <xf numFmtId="3" fontId="8" fillId="3" borderId="11" xfId="6" applyNumberFormat="1" applyFont="1" applyFill="1" applyBorder="1" applyAlignment="1">
      <alignment horizontal="center" vertical="center"/>
    </xf>
    <xf numFmtId="0" fontId="8" fillId="3" borderId="9" xfId="6" applyFont="1" applyFill="1" applyBorder="1" applyAlignment="1">
      <alignment horizontal="center" vertical="center"/>
    </xf>
    <xf numFmtId="0" fontId="8" fillId="3" borderId="10" xfId="6" applyFont="1" applyFill="1" applyBorder="1" applyAlignment="1">
      <alignment horizontal="center" vertical="center"/>
    </xf>
    <xf numFmtId="0" fontId="8" fillId="3" borderId="11" xfId="6" applyFont="1" applyFill="1" applyBorder="1" applyAlignment="1">
      <alignment horizontal="center" vertical="center"/>
    </xf>
    <xf numFmtId="3" fontId="8" fillId="3" borderId="12" xfId="6" applyNumberFormat="1" applyFont="1" applyFill="1" applyBorder="1" applyAlignment="1">
      <alignment horizontal="center" vertical="center"/>
    </xf>
    <xf numFmtId="3" fontId="8" fillId="3" borderId="0" xfId="6" applyNumberFormat="1" applyFont="1" applyFill="1" applyAlignment="1">
      <alignment horizontal="center" vertical="center"/>
    </xf>
    <xf numFmtId="3" fontId="8" fillId="3" borderId="13" xfId="6" applyNumberFormat="1" applyFont="1" applyFill="1" applyBorder="1" applyAlignment="1">
      <alignment horizontal="center" vertical="center"/>
    </xf>
    <xf numFmtId="0" fontId="8" fillId="3" borderId="12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8" fillId="3" borderId="13" xfId="6" applyFont="1" applyFill="1" applyBorder="1" applyAlignment="1">
      <alignment horizontal="center" vertical="center"/>
    </xf>
  </cellXfs>
  <cellStyles count="8">
    <cellStyle name="Millares [0]" xfId="1" builtinId="6"/>
    <cellStyle name="Moneda [0]" xfId="7" builtinId="7"/>
    <cellStyle name="Normal" xfId="0" builtinId="0"/>
    <cellStyle name="Normal 2" xfId="5" xr:uid="{5163C841-B890-4785-95AB-B61D82BEDE7B}"/>
    <cellStyle name="Normal 3 2" xfId="6" xr:uid="{A84FDCAB-A46B-4F61-89A2-9E615F56C6B3}"/>
    <cellStyle name="Normal 5" xfId="4" xr:uid="{50254B6D-4D82-4990-B93F-C0D32F961E5A}"/>
    <cellStyle name="Normal 6" xfId="3" xr:uid="{95BB04D6-A7C2-4FAA-9E35-2112CEC74367}"/>
    <cellStyle name="Salida" xfId="2" builtinId="21"/>
  </cellStyles>
  <dxfs count="0"/>
  <tableStyles count="0" defaultTableStyle="TableStyleMedium2" defaultPivotStyle="PivotStyleLight16"/>
  <colors>
    <mruColors>
      <color rgb="FF008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96EF-9B9A-4D28-9D5A-A212F1734346}">
  <sheetPr codeName="Hoja1"/>
  <dimension ref="B1:H33"/>
  <sheetViews>
    <sheetView tabSelected="1" topLeftCell="A3" zoomScale="120" zoomScaleNormal="120" workbookViewId="0">
      <selection activeCell="C10" sqref="C10:H10"/>
    </sheetView>
  </sheetViews>
  <sheetFormatPr baseColWidth="10" defaultColWidth="11.42578125" defaultRowHeight="15"/>
  <cols>
    <col min="1" max="1" width="4.7109375" style="1" customWidth="1"/>
    <col min="2" max="2" width="30.7109375" style="1" customWidth="1"/>
    <col min="3" max="8" width="15.7109375" style="1" customWidth="1"/>
    <col min="9" max="16384" width="11.42578125" style="1"/>
  </cols>
  <sheetData>
    <row r="1" spans="2:8" ht="16.5" thickTop="1" thickBot="1">
      <c r="B1" s="73" t="s">
        <v>0</v>
      </c>
      <c r="C1" s="74"/>
      <c r="D1" s="74"/>
      <c r="E1" s="74"/>
      <c r="F1" s="74"/>
      <c r="G1" s="74"/>
      <c r="H1" s="75"/>
    </row>
    <row r="2" spans="2:8" ht="16.5" thickTop="1" thickBot="1"/>
    <row r="3" spans="2:8" ht="16.5" thickTop="1" thickBot="1">
      <c r="B3" s="71" t="s">
        <v>1</v>
      </c>
      <c r="C3" s="72" t="s">
        <v>2</v>
      </c>
      <c r="D3" s="72"/>
      <c r="E3" s="72"/>
      <c r="F3" s="72"/>
      <c r="G3" s="72"/>
      <c r="H3" s="72"/>
    </row>
    <row r="4" spans="2:8" ht="16.5" thickTop="1" thickBot="1">
      <c r="B4" s="71"/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</row>
    <row r="5" spans="2:8" ht="16.5" thickTop="1" thickBot="1">
      <c r="B5" s="35" t="s">
        <v>9</v>
      </c>
      <c r="C5" s="36">
        <f>'Fabia 1.0 TSI MT'!E19</f>
        <v>347644.22</v>
      </c>
      <c r="D5" s="36">
        <f>'Fabia 1.0 TSI MT'!M19</f>
        <v>685914.15550000011</v>
      </c>
      <c r="E5" s="36">
        <f>'Fabia 1.0 TSI MT'!I19</f>
        <v>340533.97</v>
      </c>
      <c r="F5" s="36">
        <f>'Fabia 1.0 TSI MT'!Q19</f>
        <v>725210.33549999993</v>
      </c>
      <c r="G5" s="36">
        <f>'Fabia 1.0 TSI MT'!I19</f>
        <v>340533.97</v>
      </c>
      <c r="H5" s="36">
        <f>'Fabia 1.0 TSI MT'!U19</f>
        <v>685914.15550000011</v>
      </c>
    </row>
    <row r="6" spans="2:8" ht="16.5" thickTop="1" thickBot="1">
      <c r="B6" s="35" t="s">
        <v>10</v>
      </c>
      <c r="C6" s="36">
        <f>'Fabia 1.0 TSI AT'!E19</f>
        <v>347644.22</v>
      </c>
      <c r="D6" s="36">
        <f>'Fabia 1.0 TSI AT'!M19</f>
        <v>658017.64</v>
      </c>
      <c r="E6" s="36">
        <f>'Fabia 1.0 TSI AT'!I19</f>
        <v>340533.97</v>
      </c>
      <c r="F6" s="36">
        <f>'Fabia 1.0 TSI AT'!Q19</f>
        <v>697313.82</v>
      </c>
      <c r="G6" s="36">
        <f>'Fabia 1.0 TSI AT'!I19</f>
        <v>340533.97</v>
      </c>
      <c r="H6" s="36">
        <f>'Fabia 1.0 TSI AT'!U19</f>
        <v>658017.64</v>
      </c>
    </row>
    <row r="7" spans="2:8" ht="16.5" thickTop="1" thickBot="1">
      <c r="B7" s="35" t="s">
        <v>11</v>
      </c>
      <c r="C7" s="36">
        <f>'Fabia 1.0 MPI'!E19</f>
        <v>330175.01999999996</v>
      </c>
      <c r="D7" s="36">
        <f>'Fabia 1.0 MPI'!M19</f>
        <v>628569.24549999996</v>
      </c>
      <c r="E7" s="36">
        <f>'Fabia 1.0 MPI'!I19</f>
        <v>323064.76999999996</v>
      </c>
      <c r="F7" s="36">
        <f>'Fabia 1.0 MPI'!Q19</f>
        <v>667865.4254999999</v>
      </c>
      <c r="G7" s="36">
        <f>'Fabia 1.0 MPI'!I19</f>
        <v>323064.76999999996</v>
      </c>
      <c r="H7" s="36">
        <f>'Fabia 1.0 MPI'!U19</f>
        <v>628569.24549999996</v>
      </c>
    </row>
    <row r="8" spans="2:8" ht="16.5" thickTop="1" thickBot="1">
      <c r="B8" s="35" t="s">
        <v>12</v>
      </c>
      <c r="C8" s="36">
        <f>'Fabia 1.0 TSI 110 Hp 6MT'!E19</f>
        <v>385964.6</v>
      </c>
      <c r="D8" s="36">
        <f>'Fabia 1.0 TSI 110 Hp 6MT'!M19</f>
        <v>734839.81549999991</v>
      </c>
      <c r="E8" s="36">
        <f>'Fabia 1.0 TSI 110 Hp 6MT'!I19</f>
        <v>378854.35</v>
      </c>
      <c r="F8" s="36">
        <f>'Fabia 1.0 TSI 110 Hp 6MT'!Q19</f>
        <v>774135.99549999996</v>
      </c>
      <c r="G8" s="36">
        <f>'Fabia 1.0 TSI 110 Hp 6MT'!I19</f>
        <v>378854.35</v>
      </c>
      <c r="H8" s="36">
        <f>'Fabia 1.0 TSI 110 Hp 6MT'!U19</f>
        <v>734839.81549999991</v>
      </c>
    </row>
    <row r="9" spans="2:8" ht="16.5" thickTop="1" thickBot="1">
      <c r="B9" s="35" t="s">
        <v>13</v>
      </c>
      <c r="C9" s="36">
        <f>'Fabia 1.0 TSI 95 Hp 5MT'!E19</f>
        <v>385964.6</v>
      </c>
      <c r="D9" s="36">
        <f>'Fabia 1.0 TSI 95 Hp 5MT'!M19</f>
        <v>734839.81549999991</v>
      </c>
      <c r="E9" s="36">
        <f>'Fabia 1.0 TSI 95 Hp 5MT'!I19</f>
        <v>378854.35</v>
      </c>
      <c r="F9" s="36">
        <f>'Fabia 1.0 TSI 95 Hp 5MT'!Q19</f>
        <v>774135.99549999996</v>
      </c>
      <c r="G9" s="36">
        <f>'Fabia 1.0 TSI 95 Hp 5MT'!I19</f>
        <v>378854.35</v>
      </c>
      <c r="H9" s="36">
        <f>'Fabia 1.0 TSI 95 Hp 5MT'!U19</f>
        <v>734839.81549999991</v>
      </c>
    </row>
    <row r="10" spans="2:8" ht="16.5" thickTop="1" thickBot="1">
      <c r="B10" s="35" t="s">
        <v>14</v>
      </c>
      <c r="C10" s="36">
        <f>'Scala 1.5 TSI'!E20</f>
        <v>402059.94500000001</v>
      </c>
      <c r="D10" s="36">
        <f>'Scala 1.5 TSI'!M20</f>
        <v>739320.22499999998</v>
      </c>
      <c r="E10" s="36">
        <f>'Scala 1.5 TSI'!I20</f>
        <v>394949.69500000001</v>
      </c>
      <c r="F10" s="36">
        <f>'Scala 1.5 TSI'!Q20</f>
        <v>778616.40499999991</v>
      </c>
      <c r="G10" s="36">
        <f>'Scala 1.5 TSI'!I20</f>
        <v>394949.69500000001</v>
      </c>
      <c r="H10" s="36">
        <f>'Scala 1.5 TSI'!U20</f>
        <v>739320.22499999998</v>
      </c>
    </row>
    <row r="11" spans="2:8" ht="16.5" thickTop="1" thickBot="1">
      <c r="B11" s="35" t="s">
        <v>15</v>
      </c>
      <c r="C11" s="36">
        <f>'Scala 1.0 TSI AT'!E20</f>
        <v>395924.89999999997</v>
      </c>
      <c r="D11" s="36">
        <f>'Scala 1.0 TSI AT'!M20</f>
        <v>767323.9</v>
      </c>
      <c r="E11" s="36">
        <f>'Scala 1.0 TSI AT'!I20</f>
        <v>388814.64999999997</v>
      </c>
      <c r="F11" s="36">
        <f>'Scala 1.0 TSI AT'!Q20</f>
        <v>806620.08</v>
      </c>
      <c r="G11" s="36">
        <f>'Scala 1.0 TSI AT'!I20</f>
        <v>388814.64999999997</v>
      </c>
      <c r="H11" s="36">
        <f>'Scala 1.0 TSI AT'!U20</f>
        <v>767323.9</v>
      </c>
    </row>
    <row r="12" spans="2:8" ht="16.5" thickTop="1" thickBot="1">
      <c r="B12" s="49" t="s">
        <v>16</v>
      </c>
      <c r="C12" s="50">
        <f>'Kamiq 1.5 TSI'!E20</f>
        <v>402059.94500000001</v>
      </c>
      <c r="D12" s="50">
        <f>'Kamiq 1.5 TSI'!M20</f>
        <v>739320.22499999998</v>
      </c>
      <c r="E12" s="50">
        <f>'Kamiq 1.5 TSI'!I20</f>
        <v>394949.69500000001</v>
      </c>
      <c r="F12" s="50">
        <f>'Kamiq 1.5 TSI'!Q20</f>
        <v>778616.40499999991</v>
      </c>
      <c r="G12" s="50">
        <f>'Kamiq 1.5 TSI'!I20</f>
        <v>394949.69500000001</v>
      </c>
      <c r="H12" s="50">
        <f>'Kamiq 1.5 TSI'!U20</f>
        <v>739320.22499999998</v>
      </c>
    </row>
    <row r="13" spans="2:8" ht="16.5" thickTop="1" thickBot="1">
      <c r="B13" s="35" t="s">
        <v>17</v>
      </c>
      <c r="C13" s="36">
        <f>'Kamiq 1.0 TSI AT'!E20</f>
        <v>395924.89999999997</v>
      </c>
      <c r="D13" s="36">
        <f>'Kamiq 1.0 TSI AT'!M20</f>
        <v>723198.7</v>
      </c>
      <c r="E13" s="36">
        <f>'Kamiq 1.0 TSI AT'!I20</f>
        <v>388814.64999999997</v>
      </c>
      <c r="F13" s="36">
        <f>'Kamiq 1.0 TSI AT'!Q20</f>
        <v>752534.58</v>
      </c>
      <c r="G13" s="36">
        <f>'Kamiq 1.0 TSI AT'!I20</f>
        <v>388814.64999999997</v>
      </c>
      <c r="H13" s="36">
        <f>'Kamiq 1.0 TSI AT'!U20</f>
        <v>723198.7</v>
      </c>
    </row>
    <row r="14" spans="2:8" ht="16.5" thickTop="1" thickBot="1">
      <c r="B14" s="35" t="s">
        <v>18</v>
      </c>
      <c r="C14" s="36">
        <f>'New Octavia MT'!E19</f>
        <v>395638.11</v>
      </c>
      <c r="D14" s="36">
        <f>'New Octavia MT'!M19</f>
        <v>763684.22549999994</v>
      </c>
      <c r="E14" s="36">
        <f>'New Octavia MT'!I19</f>
        <v>388527.86</v>
      </c>
      <c r="F14" s="36">
        <f>'New Octavia MT'!Q19</f>
        <v>802980.40549999988</v>
      </c>
      <c r="G14" s="36">
        <f>'New Octavia MT'!I19</f>
        <v>388527.86</v>
      </c>
      <c r="H14" s="36">
        <f>'New Octavia MT'!U19</f>
        <v>763684.22549999994</v>
      </c>
    </row>
    <row r="15" spans="2:8" ht="16.5" thickTop="1" thickBot="1">
      <c r="B15" s="35" t="s">
        <v>19</v>
      </c>
      <c r="C15" s="36">
        <f>'New Octavia AT'!E19</f>
        <v>395638.11</v>
      </c>
      <c r="D15" s="36">
        <f>'New Octavia AT'!M19</f>
        <v>735787.71</v>
      </c>
      <c r="E15" s="36">
        <f>'New Octavia AT'!I19</f>
        <v>388527.86</v>
      </c>
      <c r="F15" s="36">
        <f>'New Octavia AT'!Q19</f>
        <v>775083.89</v>
      </c>
      <c r="G15" s="36">
        <f>'New Octavia AT'!I19</f>
        <v>388527.86</v>
      </c>
      <c r="H15" s="36">
        <f>'New Octavia AT'!U19</f>
        <v>735787.71</v>
      </c>
    </row>
    <row r="16" spans="2:8" ht="16.5" thickTop="1" thickBot="1">
      <c r="B16" s="35" t="s">
        <v>20</v>
      </c>
      <c r="C16" s="36">
        <f>'Karoq 1.4 TSI'!E19</f>
        <v>428732.01</v>
      </c>
      <c r="D16" s="36">
        <f>'Karoq 1.4 TSI'!M19</f>
        <v>757850.30999999994</v>
      </c>
      <c r="E16" s="36">
        <f>'Karoq 1.4 TSI'!I19</f>
        <v>421621.76000000001</v>
      </c>
      <c r="F16" s="36">
        <f>'Karoq 1.4 TSI'!Q19</f>
        <v>797146.49</v>
      </c>
      <c r="G16" s="36">
        <f>'Karoq 1.4 TSI'!I19</f>
        <v>421621.76000000001</v>
      </c>
      <c r="H16" s="36">
        <f>'Karoq 1.4 TSI'!U19</f>
        <v>757850.30999999994</v>
      </c>
    </row>
    <row r="17" spans="2:8" ht="16.5" thickTop="1" thickBot="1">
      <c r="B17" s="35" t="s">
        <v>21</v>
      </c>
      <c r="C17" s="36">
        <f>'Kodiaq 1.4 TSI DSG'!E22</f>
        <v>428732.01</v>
      </c>
      <c r="D17" s="36">
        <f>'Kodiaq 1.4 TSI DSG'!M22</f>
        <v>757850.30999999994</v>
      </c>
      <c r="E17" s="36">
        <f>'Kodiaq 1.4 TSI DSG'!I22</f>
        <v>421621.76000000001</v>
      </c>
      <c r="F17" s="36">
        <f>'Kodiaq 1.4 TSI DSG'!Q22</f>
        <v>1197708.3439999998</v>
      </c>
      <c r="G17" s="36">
        <f>'Kodiaq 1.4 TSI DSG'!I22</f>
        <v>421621.76000000001</v>
      </c>
      <c r="H17" s="36">
        <f>'Kodiaq 1.4 TSI DSG'!U22</f>
        <v>757850.30999999994</v>
      </c>
    </row>
    <row r="18" spans="2:8" ht="16.5" thickTop="1" thickBot="1">
      <c r="B18" s="35" t="s">
        <v>22</v>
      </c>
      <c r="C18" s="36">
        <f>'Kodiaq 2,0 TSI (4X4) '!E25</f>
        <v>467633.70499999996</v>
      </c>
      <c r="D18" s="36">
        <f>'Kodiaq 2,0 TSI (4X4) '!I25</f>
        <v>938254.26239999989</v>
      </c>
      <c r="E18" s="36">
        <f t="shared" ref="E18" si="0">C18</f>
        <v>467633.70499999996</v>
      </c>
      <c r="F18" s="36">
        <f>'Kodiaq 2,0 TSI (4X4) '!M25</f>
        <v>1325010.2123999998</v>
      </c>
      <c r="G18" s="36">
        <f t="shared" ref="G18" si="1">C18</f>
        <v>467633.70499999996</v>
      </c>
      <c r="H18" s="36">
        <f>'Kodiaq 2,0 TSI (4X4) '!Q25</f>
        <v>938254.26239999989</v>
      </c>
    </row>
    <row r="19" spans="2:8" ht="16.5" thickTop="1" thickBot="1">
      <c r="B19" s="35" t="s">
        <v>23</v>
      </c>
      <c r="C19" s="36">
        <f>'Kodiaq 2.0 TDI 200hp 4x4 AT'!E21</f>
        <v>450910.04</v>
      </c>
      <c r="D19" s="36">
        <f>'Kodiaq 2.0 TDI 200hp 4x4 AT'!I21</f>
        <v>720779.97739999997</v>
      </c>
      <c r="E19" s="36">
        <f>C19</f>
        <v>450910.04</v>
      </c>
      <c r="F19" s="36">
        <f>'Kodiaq 2.0 TDI 200hp 4x4 AT'!M21</f>
        <v>769578.30739999993</v>
      </c>
      <c r="G19" s="36">
        <f t="shared" ref="G19" si="2">C19</f>
        <v>450910.04</v>
      </c>
      <c r="H19" s="36">
        <f>'Kodiaq 2.0 TDI 200hp 4x4 AT'!Q21</f>
        <v>808640.05739999993</v>
      </c>
    </row>
    <row r="20" spans="2:8" ht="16.5" thickTop="1" thickBot="1">
      <c r="B20" s="35" t="s">
        <v>24</v>
      </c>
      <c r="C20" s="36">
        <f>'Octavia RS 2.0 TFSI'!E21</f>
        <v>434539.80499999999</v>
      </c>
      <c r="D20" s="36">
        <f>'Octavia RS 2.0 TFSI'!I21</f>
        <v>951224.01289999986</v>
      </c>
      <c r="E20" s="36">
        <f t="shared" ref="E20" si="3">C20</f>
        <v>434539.80499999999</v>
      </c>
      <c r="F20" s="36">
        <f>'Octavia RS 2.0 TFSI'!M21</f>
        <v>1006472.1428999999</v>
      </c>
      <c r="G20" s="36">
        <f t="shared" ref="G20" si="4">C20</f>
        <v>434539.80499999999</v>
      </c>
      <c r="H20" s="36">
        <f>'Octavia RS 2.0 TFSI'!Q21</f>
        <v>951224.01289999986</v>
      </c>
    </row>
    <row r="21" spans="2:8" ht="16.5" thickTop="1" thickBot="1">
      <c r="B21" s="35" t="s">
        <v>25</v>
      </c>
      <c r="C21" s="36">
        <f>'Fabia 1.0 TSI 110 hp DSG7'!E19</f>
        <v>385964.6</v>
      </c>
      <c r="D21" s="36">
        <f>'Fabia 1.0 TSI 110 hp DSG7'!M19</f>
        <v>706943.29999999993</v>
      </c>
      <c r="E21" s="36">
        <f>'Fabia 1.0 TSI 110 hp DSG7'!I19</f>
        <v>378854.35</v>
      </c>
      <c r="F21" s="36">
        <f>'Fabia 1.0 TSI 110 hp DSG7'!Q19</f>
        <v>746239.48</v>
      </c>
      <c r="G21" s="36">
        <f>'Fabia 1.0 TSI 110 hp DSG7'!I19</f>
        <v>378854.35</v>
      </c>
      <c r="H21" s="36">
        <f>'Fabia 1.0 TSI 110 hp DSG7'!U19</f>
        <v>706943.29999999993</v>
      </c>
    </row>
    <row r="22" spans="2:8" ht="16.5" thickTop="1" thickBot="1">
      <c r="B22" s="35" t="s">
        <v>26</v>
      </c>
      <c r="C22" s="36">
        <f>'New Fabia 1.0 TSI MT'!E19</f>
        <v>385964.6</v>
      </c>
      <c r="D22" s="36">
        <f>'New Fabia 1.0 TSI MT'!M19</f>
        <v>734839.81549999991</v>
      </c>
      <c r="E22" s="36">
        <f>'New Fabia 1.0 TSI MT'!I19</f>
        <v>378854.35</v>
      </c>
      <c r="F22" s="36">
        <f>'New Fabia 1.0 TSI MT'!Q19</f>
        <v>774135.99549999996</v>
      </c>
      <c r="G22" s="36">
        <f>'New Fabia 1.0 TSI MT'!I19</f>
        <v>378854.35</v>
      </c>
      <c r="H22" s="36">
        <f>'New Fabia 1.0 TSI MT'!U19</f>
        <v>734839.81549999991</v>
      </c>
    </row>
    <row r="23" spans="2:8" ht="16.5" thickTop="1" thickBot="1">
      <c r="B23" s="35" t="s">
        <v>27</v>
      </c>
      <c r="C23" s="36">
        <f>'New Octavia RS 2.0 TFSI'!E21</f>
        <v>432760.755</v>
      </c>
      <c r="D23" s="36">
        <f>'New Octavia RS 2.0 TFSI'!M21</f>
        <v>1011461.8128999999</v>
      </c>
      <c r="E23" s="36">
        <f>'New Octavia RS 2.0 TFSI'!I21</f>
        <v>424510.48499999999</v>
      </c>
      <c r="F23" s="36">
        <f>'New Octavia RS 2.0 TFSI'!Q21</f>
        <v>1092593.6329000001</v>
      </c>
      <c r="G23" s="36">
        <f>'New Octavia RS 2.0 TFSI'!I21</f>
        <v>424510.48499999999</v>
      </c>
      <c r="H23" s="36">
        <f>'New Octavia RS 2.0 TFSI'!U21</f>
        <v>1011461.8128999999</v>
      </c>
    </row>
    <row r="24" spans="2:8" ht="16.5" thickTop="1" thickBot="1">
      <c r="B24" s="35" t="s">
        <v>28</v>
      </c>
      <c r="C24" s="36">
        <f>'New Kodiaq 2.0 4x4'!E22</f>
        <v>454823.35499999998</v>
      </c>
      <c r="D24" s="36">
        <f>'New Kodiaq 2.0 4x4'!I22</f>
        <v>979802.89819999994</v>
      </c>
      <c r="E24" s="36">
        <f>'New Kodiaq 2.0 4x4'!E22</f>
        <v>454823.35499999998</v>
      </c>
      <c r="F24" s="36">
        <f>'New Kodiaq 2.0 4x4'!M22</f>
        <v>1070973.5582000001</v>
      </c>
      <c r="G24" s="36">
        <f>'New Kodiaq 2.0 4x4'!E22</f>
        <v>454823.35499999998</v>
      </c>
      <c r="H24" s="36">
        <f>'New Kodiaq 2.0 4x4'!Q22</f>
        <v>979802.89819999994</v>
      </c>
    </row>
    <row r="25" spans="2:8" ht="16.5" thickTop="1" thickBot="1">
      <c r="B25" s="35" t="s">
        <v>29</v>
      </c>
      <c r="C25" s="36">
        <f>'New Kodiaq 1.5 MHEV'!E20</f>
        <v>423835.755</v>
      </c>
      <c r="D25" s="36">
        <f>'New Kodiaq 1.5 MHEV'!M20</f>
        <v>770254.27500000002</v>
      </c>
      <c r="E25" s="36">
        <f>'New Kodiaq 1.5 MHEV'!I20</f>
        <v>416725.505</v>
      </c>
      <c r="F25" s="36">
        <f>'New Kodiaq 1.5 MHEV'!Q20</f>
        <v>859656.59499999997</v>
      </c>
      <c r="G25" s="36">
        <f>'New Kodiaq 1.5 MHEV'!I20</f>
        <v>416725.505</v>
      </c>
      <c r="H25" s="36">
        <f>'New Kodiaq 1.5 MHEV'!U20</f>
        <v>770254.27500000002</v>
      </c>
    </row>
    <row r="26" spans="2:8" ht="16.5" thickTop="1" thickBot="1">
      <c r="B26" s="35" t="s">
        <v>30</v>
      </c>
      <c r="C26" s="36">
        <f>'New Fabia 1.0 TSI AT'!E19</f>
        <v>385964.6</v>
      </c>
      <c r="D26" s="36">
        <f>'New Fabia 1.0 TSI AT'!M19</f>
        <v>706943.29999999993</v>
      </c>
      <c r="E26" s="36">
        <f>'New Fabia 1.0 TSI AT'!I19</f>
        <v>378854.35</v>
      </c>
      <c r="F26" s="36">
        <f>'New Fabia 1.0 TSI AT'!Q19</f>
        <v>746239.48</v>
      </c>
      <c r="G26" s="36">
        <f>'New Fabia 1.0 TSI AT'!I19</f>
        <v>378854.35</v>
      </c>
      <c r="H26" s="36">
        <f>'New Fabia 1.0 TSI AT'!U19</f>
        <v>706943.29999999993</v>
      </c>
    </row>
    <row r="27" spans="2:8" ht="16.5" thickTop="1" thickBot="1">
      <c r="B27" s="35" t="s">
        <v>31</v>
      </c>
      <c r="C27" s="36">
        <f>'Karoq 1.5 AT'!E20</f>
        <v>434867.05499999999</v>
      </c>
      <c r="D27" s="36">
        <f>'Karoq 1.5 AT'!M20</f>
        <v>781285.57499999995</v>
      </c>
      <c r="E27" s="36">
        <f>'Karoq 1.5 AT'!I20</f>
        <v>427756.80499999999</v>
      </c>
      <c r="F27" s="36">
        <f>'Karoq 1.5 AT'!Q20</f>
        <v>1141403.375</v>
      </c>
      <c r="G27" s="36">
        <f>'Karoq 1.5 AT'!I20</f>
        <v>427756.80499999999</v>
      </c>
      <c r="H27" s="36">
        <f>'Karoq 1.5 AT'!U20</f>
        <v>781285.57499999995</v>
      </c>
    </row>
    <row r="28" spans="2:8" ht="16.5" thickTop="1" thickBot="1">
      <c r="B28" s="35" t="s">
        <v>32</v>
      </c>
      <c r="C28" s="36">
        <f>'Elroq 85'!E20</f>
        <v>298472.23</v>
      </c>
      <c r="D28" s="36">
        <f>'Elroq 85'!I20</f>
        <v>370458.89999999997</v>
      </c>
      <c r="E28" s="36">
        <f>'Elroq 85'!E20</f>
        <v>298472.23</v>
      </c>
      <c r="F28" s="36">
        <f>'Elroq 85'!M20</f>
        <v>370458.89999999997</v>
      </c>
      <c r="G28" s="36">
        <f>'Elroq 85'!E20</f>
        <v>298472.23</v>
      </c>
      <c r="H28" s="36">
        <f>'Elroq 85'!Q20</f>
        <v>370458.89999999997</v>
      </c>
    </row>
    <row r="29" spans="2:8" ht="16.5" thickTop="1" thickBot="1">
      <c r="B29" s="35" t="s">
        <v>33</v>
      </c>
      <c r="C29" s="36">
        <f>'Scala 1.5'!E20</f>
        <v>392099.64499999996</v>
      </c>
      <c r="D29" s="36">
        <f>'Scala 1.5'!M20</f>
        <v>729359.92499999993</v>
      </c>
      <c r="E29" s="36">
        <f>'Scala 1.5'!I20</f>
        <v>384989.39499999996</v>
      </c>
      <c r="F29" s="36">
        <f>'Scala 1.5'!Q20</f>
        <v>777814.34499999997</v>
      </c>
      <c r="G29" s="36">
        <f>'Scala 1.5'!I20</f>
        <v>384989.39499999996</v>
      </c>
      <c r="H29" s="36">
        <f>'Scala 1.5'!U20</f>
        <v>729359.92499999993</v>
      </c>
    </row>
    <row r="30" spans="2:8" ht="16.5" thickTop="1" thickBot="1">
      <c r="B30" s="35" t="s">
        <v>34</v>
      </c>
      <c r="C30" s="36">
        <f>'Kamiq 1.5'!E20</f>
        <v>392099.64499999996</v>
      </c>
      <c r="D30" s="36">
        <f>'Kamiq 1.5'!M20</f>
        <v>729359.92499999993</v>
      </c>
      <c r="E30" s="36">
        <f>'Kamiq 1.5'!I20</f>
        <v>384989.39499999996</v>
      </c>
      <c r="F30" s="36">
        <f>'Kamiq 1.5'!Q20</f>
        <v>777814.34499999997</v>
      </c>
      <c r="G30" s="36">
        <f>'Kamiq 1.5'!I20</f>
        <v>384989.39499999996</v>
      </c>
      <c r="H30" s="36">
        <f>'Kamiq 1.5'!U20</f>
        <v>729359.92499999993</v>
      </c>
    </row>
    <row r="31" spans="2:8" ht="16.5" thickTop="1" thickBot="1">
      <c r="B31" s="35" t="s">
        <v>35</v>
      </c>
      <c r="C31" s="36">
        <f>'New Octavia 1.5 MHEV'!E20</f>
        <v>401773.15499999997</v>
      </c>
      <c r="D31" s="36">
        <f>'New Octavia 1.5 MHEV'!M20</f>
        <v>748191.67499999993</v>
      </c>
      <c r="E31" s="36">
        <f>'New Octavia 1.5 MHEV'!I20</f>
        <v>394662.90499999997</v>
      </c>
      <c r="F31" s="36">
        <f>'New Octavia 1.5 MHEV'!Q20</f>
        <v>826562.69499999995</v>
      </c>
      <c r="G31" s="36">
        <f>'New Octavia 1.5 MHEV'!I20</f>
        <v>394662.90499999997</v>
      </c>
      <c r="H31" s="36">
        <f>'New Octavia 1.5 MHEV'!U20</f>
        <v>748191.67499999993</v>
      </c>
    </row>
    <row r="32" spans="2:8" ht="16.5" thickTop="1" thickBot="1">
      <c r="B32" s="35" t="s">
        <v>36</v>
      </c>
      <c r="C32" s="36">
        <f>'Enyaq 85'!E20</f>
        <v>298472.23</v>
      </c>
      <c r="D32" s="36">
        <f>'Enyaq 85'!I20</f>
        <v>370458.89999999997</v>
      </c>
      <c r="E32" s="36">
        <f>'Enyaq 85'!E20</f>
        <v>298472.23</v>
      </c>
      <c r="F32" s="36">
        <f>'Enyaq 85'!M20</f>
        <v>370458.89999999997</v>
      </c>
      <c r="G32" s="36">
        <f>'Enyaq 85'!E20</f>
        <v>298472.23</v>
      </c>
      <c r="H32" s="36">
        <f>'Enyaq 85'!Q20</f>
        <v>370458.89999999997</v>
      </c>
    </row>
    <row r="33" ht="15.75" thickTop="1"/>
  </sheetData>
  <sheetProtection selectLockedCells="1"/>
  <autoFilter ref="A4:H32" xr:uid="{AF9A96EF-9B9A-4D28-9D5A-A212F1734346}"/>
  <mergeCells count="3">
    <mergeCell ref="B3:B4"/>
    <mergeCell ref="C3:H3"/>
    <mergeCell ref="B1:H1"/>
  </mergeCells>
  <pageMargins left="0.7" right="0.7" top="0.75" bottom="0.75" header="0.3" footer="0.3"/>
  <pageSetup orientation="portrait" r:id="rId1"/>
  <ignoredErrors>
    <ignoredError sqref="F8:F17 F21:F22 F5:F7 F23 D24:F24 F25:F31 D28 D32:F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8C53-B407-4952-8DF7-B3D9DC523A40}">
  <sheetPr codeName="Hoja7"/>
  <dimension ref="B1:U27"/>
  <sheetViews>
    <sheetView topLeftCell="B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2.5</v>
      </c>
      <c r="M5" s="9">
        <f>L5*'Matriz de Carga'!H4</f>
        <v>231750</v>
      </c>
      <c r="N5" s="6" t="s">
        <v>130</v>
      </c>
      <c r="O5" s="10"/>
      <c r="P5" s="8">
        <v>2.6</v>
      </c>
      <c r="Q5" s="9">
        <f>P5*'Matriz de Carga'!H4</f>
        <v>241020</v>
      </c>
      <c r="R5" s="6" t="s">
        <v>130</v>
      </c>
      <c r="S5" s="10"/>
      <c r="T5" s="8">
        <v>2.5</v>
      </c>
      <c r="U5" s="11">
        <f>T5*'Matriz de Carga'!H4</f>
        <v>231750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">
        <v>132</v>
      </c>
      <c r="L6" s="27">
        <f>D6</f>
        <v>4.3</v>
      </c>
      <c r="M6" s="28">
        <f>E6</f>
        <v>73895.5</v>
      </c>
      <c r="N6" s="12" t="s">
        <v>131</v>
      </c>
      <c r="O6" s="26" t="s">
        <v>132</v>
      </c>
      <c r="P6" s="27">
        <f>D6</f>
        <v>4.3</v>
      </c>
      <c r="Q6" s="28">
        <f>E6</f>
        <v>73895.5</v>
      </c>
      <c r="R6" s="12" t="s">
        <v>131</v>
      </c>
      <c r="S6" s="26" t="s">
        <v>132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/>
      <c r="G11" s="26"/>
      <c r="H11" s="27"/>
      <c r="I11" s="33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56</v>
      </c>
      <c r="P11" s="27">
        <v>4</v>
      </c>
      <c r="Q11" s="34">
        <f>(VLOOKUP(O11,'Matriz de Carga'!$C$3:$D$61,2,0))*P11</f>
        <v>111508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 t="str">
        <f>IFERROR(#REF!/(1-#REF!),"")</f>
        <v/>
      </c>
      <c r="F16" s="14"/>
      <c r="G16" s="29"/>
      <c r="H16" s="29"/>
      <c r="I16" s="28" t="str">
        <f>IFERROR(#REF!/(1-#REF!),"")</f>
        <v/>
      </c>
      <c r="J16" s="12"/>
      <c r="K16" s="26"/>
      <c r="L16" s="26"/>
      <c r="M16" s="28" t="str">
        <f>IFERROR(#REF!/(1-#REF!),"")</f>
        <v/>
      </c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SUM(E6:E16)</f>
        <v>159545.5</v>
      </c>
      <c r="F17" s="15" t="s">
        <v>143</v>
      </c>
      <c r="G17" s="30"/>
      <c r="H17" s="30"/>
      <c r="I17" s="32">
        <f>SUM(I6:I16)</f>
        <v>153570.5</v>
      </c>
      <c r="J17" s="15" t="s">
        <v>143</v>
      </c>
      <c r="K17" s="30"/>
      <c r="L17" s="30"/>
      <c r="M17" s="32">
        <f>SUM(M6:M16)</f>
        <v>359527.5</v>
      </c>
      <c r="N17" s="15" t="s">
        <v>143</v>
      </c>
      <c r="O17" s="30"/>
      <c r="P17" s="30"/>
      <c r="Q17" s="32">
        <f>SUM(Q6:Q16)</f>
        <v>383279.5</v>
      </c>
      <c r="R17" s="15" t="s">
        <v>143</v>
      </c>
      <c r="S17" s="30"/>
      <c r="T17" s="30"/>
      <c r="U17" s="16">
        <f>SUM(U6:U16)</f>
        <v>359527.5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337865.5</v>
      </c>
      <c r="F19" s="22" t="s">
        <v>145</v>
      </c>
      <c r="G19" s="23"/>
      <c r="H19" s="23"/>
      <c r="I19" s="24">
        <f>I17+I5+I18</f>
        <v>331890.5</v>
      </c>
      <c r="J19" s="22" t="s">
        <v>145</v>
      </c>
      <c r="K19" s="23"/>
      <c r="L19" s="23"/>
      <c r="M19" s="24">
        <f>M17+M5+M18</f>
        <v>621277.5</v>
      </c>
      <c r="N19" s="22" t="s">
        <v>145</v>
      </c>
      <c r="O19" s="23"/>
      <c r="P19" s="23"/>
      <c r="Q19" s="24">
        <f>Q17+Q5+Q18</f>
        <v>654299.5</v>
      </c>
      <c r="R19" s="22" t="s">
        <v>145</v>
      </c>
      <c r="S19" s="23"/>
      <c r="T19" s="23"/>
      <c r="U19" s="25">
        <f>U17+U5+U18</f>
        <v>621277.5</v>
      </c>
    </row>
    <row r="20" spans="2:21" ht="15.75" thickBot="1">
      <c r="B20" s="22" t="s">
        <v>146</v>
      </c>
      <c r="C20" s="23"/>
      <c r="D20" s="23"/>
      <c r="E20" s="24">
        <f>E19*1.19</f>
        <v>402059.94500000001</v>
      </c>
      <c r="F20" s="22" t="s">
        <v>146</v>
      </c>
      <c r="G20" s="23"/>
      <c r="H20" s="23"/>
      <c r="I20" s="24">
        <f>I19*1.19</f>
        <v>394949.69500000001</v>
      </c>
      <c r="J20" s="22" t="s">
        <v>146</v>
      </c>
      <c r="K20" s="23"/>
      <c r="L20" s="23"/>
      <c r="M20" s="24">
        <f>M19*1.19</f>
        <v>739320.22499999998</v>
      </c>
      <c r="N20" s="22" t="s">
        <v>146</v>
      </c>
      <c r="O20" s="23"/>
      <c r="P20" s="23"/>
      <c r="Q20" s="24">
        <f>Q19*1.19</f>
        <v>778616.40499999991</v>
      </c>
      <c r="R20" s="22" t="s">
        <v>146</v>
      </c>
      <c r="S20" s="23"/>
      <c r="T20" s="23"/>
      <c r="U20" s="25">
        <f>U19*1.19</f>
        <v>739320.22499999998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4697-6A2D-4FF2-9F54-D44C170A5023}">
  <dimension ref="B1:U20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2.6</v>
      </c>
      <c r="M5" s="9">
        <f>L5*'Matriz de Carga'!H4</f>
        <v>241020</v>
      </c>
      <c r="N5" s="6" t="s">
        <v>130</v>
      </c>
      <c r="O5" s="10"/>
      <c r="P5" s="8">
        <v>2.7</v>
      </c>
      <c r="Q5" s="9">
        <f>P5*'Matriz de Carga'!H4</f>
        <v>250290.00000000003</v>
      </c>
      <c r="R5" s="6" t="s">
        <v>130</v>
      </c>
      <c r="S5" s="10"/>
      <c r="T5" s="8">
        <v>2.6</v>
      </c>
      <c r="U5" s="11">
        <f>T5*'Matriz de Carga'!H4</f>
        <v>241020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">
        <v>80</v>
      </c>
      <c r="P8" s="27">
        <v>1</v>
      </c>
      <c r="Q8" s="33">
        <f>(VLOOKUP(O8,'Matriz de Carga'!$C$3:$D$61,2,0))*P8</f>
        <v>17123</v>
      </c>
      <c r="R8" s="12" t="s">
        <v>135</v>
      </c>
      <c r="S8" s="37" t="s">
        <v>80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53</v>
      </c>
      <c r="L11" s="27">
        <v>3</v>
      </c>
      <c r="M11" s="33">
        <f>(VLOOKUP(K11,'Matriz de Carga'!$C$3:$D$61,2,0))*L11</f>
        <v>114747</v>
      </c>
      <c r="N11" s="12" t="s">
        <v>138</v>
      </c>
      <c r="O11" s="37" t="s">
        <v>53</v>
      </c>
      <c r="P11" s="27">
        <v>3</v>
      </c>
      <c r="Q11" s="33">
        <f>(VLOOKUP(O11,'Matriz de Carga'!$C$3:$D$61,2,0))*P11</f>
        <v>114747</v>
      </c>
      <c r="R11" s="12" t="s">
        <v>138</v>
      </c>
      <c r="S11" s="37" t="s">
        <v>53</v>
      </c>
      <c r="T11" s="27">
        <v>3</v>
      </c>
      <c r="U11" s="34">
        <f>(VLOOKUP(S11,'Matriz de Carga'!$C$3:$D$61,2,0))*T11</f>
        <v>114747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3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154390</v>
      </c>
      <c r="F17" s="15" t="s">
        <v>143</v>
      </c>
      <c r="G17" s="30"/>
      <c r="H17" s="30"/>
      <c r="I17" s="32">
        <f>SUM(I6:I15)</f>
        <v>148415</v>
      </c>
      <c r="J17" s="15" t="s">
        <v>143</v>
      </c>
      <c r="K17" s="30"/>
      <c r="L17" s="30"/>
      <c r="M17" s="32">
        <f>SUM(M6:M15)</f>
        <v>336710</v>
      </c>
      <c r="N17" s="15" t="s">
        <v>143</v>
      </c>
      <c r="O17" s="30"/>
      <c r="P17" s="30"/>
      <c r="Q17" s="32">
        <f>SUM(Q6:Q15)</f>
        <v>352092</v>
      </c>
      <c r="R17" s="15" t="s">
        <v>143</v>
      </c>
      <c r="S17" s="30"/>
      <c r="T17" s="30"/>
      <c r="U17" s="16">
        <f>SUM(U6:U15)</f>
        <v>336710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332710</v>
      </c>
      <c r="F19" s="22" t="s">
        <v>145</v>
      </c>
      <c r="G19" s="23"/>
      <c r="H19" s="23"/>
      <c r="I19" s="24">
        <f>I17+I5+I18</f>
        <v>326735</v>
      </c>
      <c r="J19" s="22" t="s">
        <v>145</v>
      </c>
      <c r="K19" s="23"/>
      <c r="L19" s="23"/>
      <c r="M19" s="24">
        <f>M17+M5+M18</f>
        <v>607730</v>
      </c>
      <c r="N19" s="22" t="s">
        <v>145</v>
      </c>
      <c r="O19" s="23"/>
      <c r="P19" s="23"/>
      <c r="Q19" s="24">
        <f>Q17+Q5+Q18</f>
        <v>632382</v>
      </c>
      <c r="R19" s="22" t="s">
        <v>145</v>
      </c>
      <c r="S19" s="23"/>
      <c r="T19" s="23"/>
      <c r="U19" s="25">
        <f>U17+U5+U18</f>
        <v>607730</v>
      </c>
    </row>
    <row r="20" spans="2:21" ht="15.75" thickBot="1">
      <c r="B20" s="22" t="s">
        <v>146</v>
      </c>
      <c r="C20" s="23"/>
      <c r="D20" s="23"/>
      <c r="E20" s="24">
        <f>E19*1.19</f>
        <v>395924.89999999997</v>
      </c>
      <c r="F20" s="22" t="s">
        <v>146</v>
      </c>
      <c r="G20" s="23"/>
      <c r="H20" s="23"/>
      <c r="I20" s="24">
        <f>I19*1.19</f>
        <v>388814.64999999997</v>
      </c>
      <c r="J20" s="22" t="s">
        <v>146</v>
      </c>
      <c r="K20" s="23"/>
      <c r="L20" s="23"/>
      <c r="M20" s="24">
        <f>M19*1.19</f>
        <v>723198.7</v>
      </c>
      <c r="N20" s="22" t="s">
        <v>146</v>
      </c>
      <c r="O20" s="23"/>
      <c r="P20" s="23"/>
      <c r="Q20" s="24">
        <f>Q19*1.19</f>
        <v>752534.58</v>
      </c>
      <c r="R20" s="22" t="s">
        <v>146</v>
      </c>
      <c r="S20" s="23"/>
      <c r="T20" s="23"/>
      <c r="U20" s="25">
        <f>U19*1.19</f>
        <v>723198.7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7198-9A60-4BCE-BE87-07910D5E4962}">
  <sheetPr codeName="Hoja5"/>
  <dimension ref="B1:U19"/>
  <sheetViews>
    <sheetView topLeftCell="D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f>D6</f>
        <v>4</v>
      </c>
      <c r="M6" s="28">
        <f>L6*'Matriz de Carga'!H10</f>
        <v>68740</v>
      </c>
      <c r="N6" s="12" t="s">
        <v>131</v>
      </c>
      <c r="O6" s="26" t="s">
        <v>132</v>
      </c>
      <c r="P6" s="27">
        <f>D6</f>
        <v>4</v>
      </c>
      <c r="Q6" s="28">
        <f>P6*'Matriz de Carga'!H10</f>
        <v>68740</v>
      </c>
      <c r="R6" s="12" t="s">
        <v>131</v>
      </c>
      <c r="S6" s="26" t="s">
        <v>132</v>
      </c>
      <c r="T6" s="27">
        <f>D6</f>
        <v>4</v>
      </c>
      <c r="U6" s="13">
        <f>T6*'Matriz de Carga'!H10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37" t="str">
        <f>K8</f>
        <v>04E129620</v>
      </c>
      <c r="P8" s="27">
        <v>1</v>
      </c>
      <c r="Q8" s="34">
        <f>(VLOOKUP(O8,'Matriz de Carga'!$C$3:$D$61,2,0))*P8</f>
        <v>32372</v>
      </c>
      <c r="R8" s="12" t="s">
        <v>135</v>
      </c>
      <c r="S8" s="37" t="str">
        <f>K8</f>
        <v>04E129620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K9</f>
        <v>5Q0819669</v>
      </c>
      <c r="P9" s="27">
        <v>1</v>
      </c>
      <c r="Q9" s="34">
        <f>(VLOOKUP(O9,'Matriz de Carga'!$C$3:$D$61,2,0))*P9</f>
        <v>49520</v>
      </c>
      <c r="R9" s="12" t="s">
        <v>134</v>
      </c>
      <c r="S9" s="26" t="str">
        <f>K9</f>
        <v>5Q0819669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50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50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50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5"/>
      <c r="G11" s="30"/>
      <c r="H11" s="30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154</v>
      </c>
      <c r="O14" s="26" t="s">
        <v>116</v>
      </c>
      <c r="P14" s="27">
        <v>3</v>
      </c>
      <c r="Q14" s="33">
        <f>(VLOOKUP(O14,'Matriz de Carga'!$C$3:$D$61,2,0))*P14</f>
        <v>8370</v>
      </c>
      <c r="R14" s="12"/>
      <c r="S14" s="26"/>
      <c r="T14" s="31"/>
      <c r="U14" s="34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154149</v>
      </c>
      <c r="F16" s="15" t="s">
        <v>143</v>
      </c>
      <c r="G16" s="30"/>
      <c r="H16" s="30"/>
      <c r="I16" s="32">
        <f>SUM(I6:I15)</f>
        <v>148174</v>
      </c>
      <c r="J16" s="15" t="s">
        <v>143</v>
      </c>
      <c r="K16" s="30"/>
      <c r="L16" s="30"/>
      <c r="M16" s="32">
        <f>SUM(M6:M15)</f>
        <v>352191.45</v>
      </c>
      <c r="N16" s="15" t="s">
        <v>143</v>
      </c>
      <c r="O16" s="30"/>
      <c r="P16" s="30"/>
      <c r="Q16" s="32">
        <f>SUM(Q6:Q15)</f>
        <v>375943.45</v>
      </c>
      <c r="R16" s="15" t="s">
        <v>143</v>
      </c>
      <c r="S16" s="30"/>
      <c r="T16" s="30"/>
      <c r="U16" s="16">
        <f>SUM(U6:U15)</f>
        <v>352191.45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Carga'!$H$12</f>
        <v>30000</v>
      </c>
      <c r="N17" s="17" t="s">
        <v>144</v>
      </c>
      <c r="O17" s="20"/>
      <c r="P17" s="20"/>
      <c r="Q17" s="19">
        <f>'Matriz de Carga'!$H$12</f>
        <v>30000</v>
      </c>
      <c r="R17" s="17" t="s">
        <v>144</v>
      </c>
      <c r="S17" s="20"/>
      <c r="T17" s="20"/>
      <c r="U17" s="21">
        <f>'Matriz de Carga'!$H$12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332469</v>
      </c>
      <c r="F18" s="22" t="s">
        <v>145</v>
      </c>
      <c r="G18" s="23"/>
      <c r="H18" s="23"/>
      <c r="I18" s="24">
        <f>I16+I5+I17</f>
        <v>326494</v>
      </c>
      <c r="J18" s="22" t="s">
        <v>145</v>
      </c>
      <c r="K18" s="23"/>
      <c r="L18" s="23"/>
      <c r="M18" s="24">
        <f>M16+M5+M17</f>
        <v>641751.44999999995</v>
      </c>
      <c r="N18" s="22" t="s">
        <v>145</v>
      </c>
      <c r="O18" s="23"/>
      <c r="P18" s="23"/>
      <c r="Q18" s="24">
        <f>Q16+Q5+Q17</f>
        <v>674773.45</v>
      </c>
      <c r="R18" s="22" t="s">
        <v>145</v>
      </c>
      <c r="S18" s="23"/>
      <c r="T18" s="23"/>
      <c r="U18" s="25">
        <f>U16+U5+U17</f>
        <v>641751.44999999995</v>
      </c>
    </row>
    <row r="19" spans="2:21" ht="15.75" thickBot="1">
      <c r="B19" s="22" t="s">
        <v>146</v>
      </c>
      <c r="C19" s="23"/>
      <c r="D19" s="23"/>
      <c r="E19" s="24">
        <f>E18*1.19</f>
        <v>395638.11</v>
      </c>
      <c r="F19" s="22" t="s">
        <v>146</v>
      </c>
      <c r="G19" s="23"/>
      <c r="H19" s="23"/>
      <c r="I19" s="24">
        <f>I18*1.19</f>
        <v>388527.86</v>
      </c>
      <c r="J19" s="22" t="s">
        <v>146</v>
      </c>
      <c r="K19" s="23"/>
      <c r="L19" s="23"/>
      <c r="M19" s="24">
        <f>M18*1.19</f>
        <v>763684.22549999994</v>
      </c>
      <c r="N19" s="22" t="s">
        <v>146</v>
      </c>
      <c r="O19" s="23"/>
      <c r="P19" s="23"/>
      <c r="Q19" s="24">
        <f>Q18*1.19</f>
        <v>802980.40549999988</v>
      </c>
      <c r="R19" s="22" t="s">
        <v>146</v>
      </c>
      <c r="S19" s="23"/>
      <c r="T19" s="23"/>
      <c r="U19" s="25">
        <f>U18*1.19</f>
        <v>763684.22549999994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2BAB-4BA3-4976-AB2C-F0CB4D967206}">
  <sheetPr codeName="Hoja6"/>
  <dimension ref="B1:U19"/>
  <sheetViews>
    <sheetView topLeftCell="B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Carga'!$H$4</f>
        <v>148320</v>
      </c>
      <c r="F5" s="6" t="s">
        <v>130</v>
      </c>
      <c r="G5" s="7"/>
      <c r="H5" s="8">
        <v>1.6</v>
      </c>
      <c r="I5" s="9">
        <f>H5*'Matriz de Carga'!$H$4</f>
        <v>148320</v>
      </c>
      <c r="J5" s="6" t="s">
        <v>130</v>
      </c>
      <c r="K5" s="10"/>
      <c r="L5" s="8">
        <v>2.6</v>
      </c>
      <c r="M5" s="9">
        <f>L5*'Matriz de Carga'!$H$4</f>
        <v>241020</v>
      </c>
      <c r="N5" s="6" t="s">
        <v>130</v>
      </c>
      <c r="O5" s="10"/>
      <c r="P5" s="8">
        <v>2.7</v>
      </c>
      <c r="Q5" s="9">
        <f>P5*'Matriz de Carga'!$H$4</f>
        <v>250290.00000000003</v>
      </c>
      <c r="R5" s="6" t="s">
        <v>130</v>
      </c>
      <c r="S5" s="10"/>
      <c r="T5" s="8">
        <v>2.6</v>
      </c>
      <c r="U5" s="11">
        <f>T5*'Matriz de Carga'!$H$4</f>
        <v>241020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f>D6</f>
        <v>4</v>
      </c>
      <c r="M6" s="28">
        <f>L6*'Matriz de Carga'!H10</f>
        <v>68740</v>
      </c>
      <c r="N6" s="12" t="s">
        <v>131</v>
      </c>
      <c r="O6" s="26" t="s">
        <v>132</v>
      </c>
      <c r="P6" s="27">
        <f>D6</f>
        <v>4</v>
      </c>
      <c r="Q6" s="28">
        <f>P6*'Matriz de Carga'!H10</f>
        <v>68740</v>
      </c>
      <c r="R6" s="12" t="s">
        <v>131</v>
      </c>
      <c r="S6" s="26" t="s">
        <v>132</v>
      </c>
      <c r="T6" s="27">
        <f>D6</f>
        <v>4</v>
      </c>
      <c r="U6" s="13">
        <f>T6*'Matriz de Carga'!H10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37" t="str">
        <f>K8</f>
        <v>04E129620</v>
      </c>
      <c r="P8" s="27">
        <v>1</v>
      </c>
      <c r="Q8" s="34">
        <f>(VLOOKUP(O8,'Matriz de Carga'!$C$3:$D$61,2,0))*P8</f>
        <v>32372</v>
      </c>
      <c r="R8" s="12" t="s">
        <v>135</v>
      </c>
      <c r="S8" s="37" t="str">
        <f>K8</f>
        <v>04E129620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K9</f>
        <v>5Q0819669</v>
      </c>
      <c r="P9" s="27">
        <v>1</v>
      </c>
      <c r="Q9" s="34">
        <f>(VLOOKUP(O9,'Matriz de Carga'!$C$3:$D$61,2,0))*P9</f>
        <v>49520</v>
      </c>
      <c r="R9" s="12" t="s">
        <v>134</v>
      </c>
      <c r="S9" s="26" t="str">
        <f>K9</f>
        <v>5Q0819669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50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50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50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5"/>
      <c r="G11" s="30"/>
      <c r="H11" s="30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154</v>
      </c>
      <c r="O14" s="26" t="s">
        <v>116</v>
      </c>
      <c r="P14" s="27">
        <v>3</v>
      </c>
      <c r="Q14" s="33">
        <f>(VLOOKUP(O14,'Matriz de Carga'!$C$3:$D$61,2,0))*P14</f>
        <v>8370</v>
      </c>
      <c r="R14" s="12"/>
      <c r="S14" s="26"/>
      <c r="T14" s="31"/>
      <c r="U14" s="34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154149</v>
      </c>
      <c r="F16" s="15" t="s">
        <v>143</v>
      </c>
      <c r="G16" s="30"/>
      <c r="H16" s="30"/>
      <c r="I16" s="32">
        <f>SUM(I6:I15)</f>
        <v>148174</v>
      </c>
      <c r="J16" s="15" t="s">
        <v>143</v>
      </c>
      <c r="K16" s="30"/>
      <c r="L16" s="30"/>
      <c r="M16" s="32">
        <f>SUM(M6:M15)</f>
        <v>347289</v>
      </c>
      <c r="N16" s="15" t="s">
        <v>143</v>
      </c>
      <c r="O16" s="30"/>
      <c r="P16" s="30"/>
      <c r="Q16" s="32">
        <f>SUM(Q6:Q15)</f>
        <v>371041</v>
      </c>
      <c r="R16" s="15" t="s">
        <v>143</v>
      </c>
      <c r="S16" s="30"/>
      <c r="T16" s="30"/>
      <c r="U16" s="16">
        <f>SUM(U6:U15)</f>
        <v>347289</v>
      </c>
    </row>
    <row r="17" spans="2:21" ht="15.75" thickBot="1">
      <c r="B17" s="17" t="s">
        <v>144</v>
      </c>
      <c r="C17" s="18"/>
      <c r="D17" s="18"/>
      <c r="E17" s="19">
        <f>'Matriz de Carga'!$H$12</f>
        <v>30000</v>
      </c>
      <c r="F17" s="17" t="s">
        <v>144</v>
      </c>
      <c r="G17" s="18"/>
      <c r="H17" s="18"/>
      <c r="I17" s="19">
        <f>'Matriz de Carga'!$H$12</f>
        <v>30000</v>
      </c>
      <c r="J17" s="17" t="s">
        <v>144</v>
      </c>
      <c r="K17" s="20"/>
      <c r="L17" s="20"/>
      <c r="M17" s="19">
        <f>'Matriz de Carga'!$H$12</f>
        <v>30000</v>
      </c>
      <c r="N17" s="17" t="s">
        <v>144</v>
      </c>
      <c r="O17" s="20"/>
      <c r="P17" s="20"/>
      <c r="Q17" s="19">
        <f>'Matriz de Carga'!$H$12</f>
        <v>30000</v>
      </c>
      <c r="R17" s="17" t="s">
        <v>144</v>
      </c>
      <c r="S17" s="20"/>
      <c r="T17" s="20"/>
      <c r="U17" s="21">
        <f>'Matriz de Carga'!$H$12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332469</v>
      </c>
      <c r="F18" s="22" t="s">
        <v>145</v>
      </c>
      <c r="G18" s="23"/>
      <c r="H18" s="23"/>
      <c r="I18" s="24">
        <f>I16+I5+I17</f>
        <v>326494</v>
      </c>
      <c r="J18" s="22" t="s">
        <v>145</v>
      </c>
      <c r="K18" s="23"/>
      <c r="L18" s="23"/>
      <c r="M18" s="24">
        <f>M16+M5+M17</f>
        <v>618309</v>
      </c>
      <c r="N18" s="22" t="s">
        <v>145</v>
      </c>
      <c r="O18" s="23"/>
      <c r="P18" s="23"/>
      <c r="Q18" s="24">
        <f>Q16+Q5+Q17</f>
        <v>651331</v>
      </c>
      <c r="R18" s="22" t="s">
        <v>145</v>
      </c>
      <c r="S18" s="23"/>
      <c r="T18" s="23"/>
      <c r="U18" s="25">
        <f>U16+U5+U17</f>
        <v>618309</v>
      </c>
    </row>
    <row r="19" spans="2:21" ht="15.75" thickBot="1">
      <c r="B19" s="22" t="s">
        <v>146</v>
      </c>
      <c r="C19" s="23"/>
      <c r="D19" s="23"/>
      <c r="E19" s="24">
        <f>E18*1.19</f>
        <v>395638.11</v>
      </c>
      <c r="F19" s="22" t="s">
        <v>146</v>
      </c>
      <c r="G19" s="23"/>
      <c r="H19" s="23"/>
      <c r="I19" s="24">
        <f>I18*1.19</f>
        <v>388527.86</v>
      </c>
      <c r="J19" s="22" t="s">
        <v>146</v>
      </c>
      <c r="K19" s="23"/>
      <c r="L19" s="23"/>
      <c r="M19" s="24">
        <f>M18*1.19</f>
        <v>735787.71</v>
      </c>
      <c r="N19" s="22" t="s">
        <v>146</v>
      </c>
      <c r="O19" s="23"/>
      <c r="P19" s="23"/>
      <c r="Q19" s="24">
        <f>Q18*1.19</f>
        <v>775083.89</v>
      </c>
      <c r="R19" s="22" t="s">
        <v>146</v>
      </c>
      <c r="S19" s="23"/>
      <c r="T19" s="23"/>
      <c r="U19" s="25">
        <f>U18*1.19</f>
        <v>735787.71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F421-0F29-481D-864C-4A2D4EBAFA5E}">
  <sheetPr codeName="Hoja8"/>
  <dimension ref="B1:U26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160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1.9</v>
      </c>
      <c r="E5" s="9">
        <f>D5*'Matriz de Carga'!H4</f>
        <v>176130</v>
      </c>
      <c r="F5" s="6" t="s">
        <v>130</v>
      </c>
      <c r="G5" s="7"/>
      <c r="H5" s="8">
        <v>1.9</v>
      </c>
      <c r="I5" s="9">
        <f>H5*'Matriz de Carga'!H4</f>
        <v>176130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37" t="s">
        <v>81</v>
      </c>
      <c r="P8" s="27">
        <v>1</v>
      </c>
      <c r="Q8" s="34">
        <f>(VLOOKUP(O8,'Matriz de Carga'!$C$3:$D$61,2,0))*P8</f>
        <v>32372</v>
      </c>
      <c r="R8" s="12" t="s">
        <v>135</v>
      </c>
      <c r="S8" s="37" t="s">
        <v>81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50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50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50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5"/>
      <c r="G11" s="30"/>
      <c r="H11" s="30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154</v>
      </c>
      <c r="O14" s="26" t="s">
        <v>116</v>
      </c>
      <c r="P14" s="27">
        <v>3</v>
      </c>
      <c r="Q14" s="33">
        <f>(VLOOKUP(O14,'Matriz de Carga'!$C$3:$D$61,2,0))*P14</f>
        <v>8370</v>
      </c>
      <c r="R14" s="12"/>
      <c r="S14" s="26"/>
      <c r="T14" s="31"/>
      <c r="U14" s="34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154149</v>
      </c>
      <c r="F16" s="15" t="s">
        <v>143</v>
      </c>
      <c r="G16" s="30"/>
      <c r="H16" s="30"/>
      <c r="I16" s="32">
        <f>SUM(I6:I15)</f>
        <v>148174</v>
      </c>
      <c r="J16" s="15" t="s">
        <v>143</v>
      </c>
      <c r="K16" s="30"/>
      <c r="L16" s="30"/>
      <c r="M16" s="32">
        <f>SUM(M6:M15)</f>
        <v>347289</v>
      </c>
      <c r="N16" s="15" t="s">
        <v>143</v>
      </c>
      <c r="O16" s="30"/>
      <c r="P16" s="30"/>
      <c r="Q16" s="32">
        <f>SUM(Q6:Q15)</f>
        <v>371041</v>
      </c>
      <c r="R16" s="15" t="s">
        <v>143</v>
      </c>
      <c r="S16" s="30"/>
      <c r="T16" s="30"/>
      <c r="U16" s="16">
        <f>SUM(U6:U15)</f>
        <v>347289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360279</v>
      </c>
      <c r="F18" s="22" t="s">
        <v>145</v>
      </c>
      <c r="G18" s="23"/>
      <c r="H18" s="23"/>
      <c r="I18" s="24">
        <f>I16+I5+I17</f>
        <v>354304</v>
      </c>
      <c r="J18" s="22" t="s">
        <v>145</v>
      </c>
      <c r="K18" s="23"/>
      <c r="L18" s="23"/>
      <c r="M18" s="24">
        <f>M16+M5+M17</f>
        <v>636849</v>
      </c>
      <c r="N18" s="22" t="s">
        <v>145</v>
      </c>
      <c r="O18" s="23"/>
      <c r="P18" s="23"/>
      <c r="Q18" s="24">
        <f>Q16+Q5+Q17</f>
        <v>669871</v>
      </c>
      <c r="R18" s="22" t="s">
        <v>145</v>
      </c>
      <c r="S18" s="23"/>
      <c r="T18" s="23"/>
      <c r="U18" s="25">
        <f>U16+U5+U17</f>
        <v>636849</v>
      </c>
    </row>
    <row r="19" spans="2:21" ht="15.75" thickBot="1">
      <c r="B19" s="22" t="s">
        <v>146</v>
      </c>
      <c r="C19" s="23"/>
      <c r="D19" s="23"/>
      <c r="E19" s="24">
        <f>E18*1.19</f>
        <v>428732.01</v>
      </c>
      <c r="F19" s="22" t="s">
        <v>146</v>
      </c>
      <c r="G19" s="23"/>
      <c r="H19" s="23"/>
      <c r="I19" s="24">
        <f>I18*1.19</f>
        <v>421621.76000000001</v>
      </c>
      <c r="J19" s="22" t="s">
        <v>146</v>
      </c>
      <c r="K19" s="23"/>
      <c r="L19" s="23"/>
      <c r="M19" s="24">
        <f>M18*1.19</f>
        <v>757850.30999999994</v>
      </c>
      <c r="N19" s="22" t="s">
        <v>146</v>
      </c>
      <c r="O19" s="23"/>
      <c r="P19" s="23"/>
      <c r="Q19" s="24">
        <f>Q18*1.19</f>
        <v>797146.49</v>
      </c>
      <c r="R19" s="22" t="s">
        <v>146</v>
      </c>
      <c r="S19" s="23"/>
      <c r="T19" s="23"/>
      <c r="U19" s="25">
        <f>U18*1.19</f>
        <v>757850.30999999994</v>
      </c>
    </row>
    <row r="23" spans="2:21">
      <c r="J23" s="37"/>
    </row>
    <row r="24" spans="2:21">
      <c r="J24" s="26"/>
    </row>
    <row r="25" spans="2:21">
      <c r="J25" s="37"/>
    </row>
    <row r="26" spans="2:21">
      <c r="J26" s="37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FA63-F331-4D9A-9735-92D4F338E693}">
  <sheetPr codeName="Hoja10"/>
  <dimension ref="B1:U22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161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1.9</v>
      </c>
      <c r="E5" s="9">
        <f>D5*'Matriz de Carga'!H4</f>
        <v>176130</v>
      </c>
      <c r="F5" s="6" t="s">
        <v>130</v>
      </c>
      <c r="G5" s="7"/>
      <c r="H5" s="8">
        <v>1.9</v>
      </c>
      <c r="I5" s="9">
        <f>H5*'Matriz de Carga'!H4</f>
        <v>176130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3.8</v>
      </c>
      <c r="Q5" s="9">
        <f>P5*'Matriz de Carga'!H4</f>
        <v>352260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26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26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26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26" t="str">
        <f>K8</f>
        <v>04E129620</v>
      </c>
      <c r="P8" s="27">
        <v>1</v>
      </c>
      <c r="Q8" s="34">
        <f>(VLOOKUP(O8,'Matriz de Carga'!$C$3:$D$61,2,0))*P8</f>
        <v>32372</v>
      </c>
      <c r="R8" s="12" t="s">
        <v>135</v>
      </c>
      <c r="S8" s="26" t="str">
        <f>K8</f>
        <v>04E129620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K9</f>
        <v>5Q0819669</v>
      </c>
      <c r="P9" s="27">
        <v>1</v>
      </c>
      <c r="Q9" s="34">
        <f>(VLOOKUP(O9,'Matriz de Carga'!$C$3:$D$61,2,0))*P9</f>
        <v>49520</v>
      </c>
      <c r="R9" s="12" t="s">
        <v>134</v>
      </c>
      <c r="S9" s="26" t="str">
        <f>K9</f>
        <v>5Q0819669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48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48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48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/>
      <c r="G11" s="26"/>
      <c r="H11" s="27"/>
      <c r="I11" s="33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162</v>
      </c>
      <c r="O12" s="26" t="s">
        <v>44</v>
      </c>
      <c r="P12" s="31">
        <v>5.2</v>
      </c>
      <c r="Q12" s="34">
        <f>(VLOOKUP(O12,'Matriz de Carga'!$C$3:$D$61,2,0))*P12</f>
        <v>213189.6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37" t="s">
        <v>105</v>
      </c>
      <c r="P13" s="31">
        <v>1</v>
      </c>
      <c r="Q13" s="34">
        <f>(VLOOKUP(O13,'Matriz de Carga'!$C$3:$D$61,2,0))*P13</f>
        <v>1908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163</v>
      </c>
      <c r="O14" s="37" t="s">
        <v>89</v>
      </c>
      <c r="P14" s="31">
        <v>1</v>
      </c>
      <c r="Q14" s="34">
        <f>(VLOOKUP(O14,'Matriz de Carga'!$C$3:$D$61,2,0))*P14</f>
        <v>28128</v>
      </c>
      <c r="R14" s="12"/>
      <c r="S14" s="26"/>
      <c r="T14" s="31"/>
      <c r="U14" s="34"/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37" t="s">
        <v>117</v>
      </c>
      <c r="P15" s="31">
        <v>1</v>
      </c>
      <c r="Q15" s="34">
        <f>(VLOOKUP(O15,'Matriz de Carga'!$C$3:$D$61,2,0))*P15</f>
        <v>9951</v>
      </c>
      <c r="R15" s="12"/>
      <c r="S15" s="26"/>
      <c r="T15" s="31"/>
      <c r="U15" s="34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6"/>
      <c r="M16" s="28"/>
      <c r="N16" s="12" t="s">
        <v>139</v>
      </c>
      <c r="O16" s="26" t="s">
        <v>94</v>
      </c>
      <c r="P16" s="27">
        <v>1</v>
      </c>
      <c r="Q16" s="33">
        <f>(VLOOKUP(O16,'Matriz de Carga'!$C$3:$D$61,2,0))*P16</f>
        <v>32683</v>
      </c>
      <c r="R16" s="12"/>
      <c r="S16" s="26"/>
      <c r="T16" s="31"/>
      <c r="U16" s="34"/>
    </row>
    <row r="17" spans="2:21">
      <c r="B17" s="14"/>
      <c r="C17" s="29"/>
      <c r="D17" s="29"/>
      <c r="E17" s="28"/>
      <c r="F17" s="14"/>
      <c r="G17" s="29"/>
      <c r="H17" s="29"/>
      <c r="I17" s="28"/>
      <c r="J17" s="12"/>
      <c r="K17" s="26"/>
      <c r="L17" s="26"/>
      <c r="M17" s="28"/>
      <c r="N17" s="12" t="s">
        <v>137</v>
      </c>
      <c r="O17" s="26" t="s">
        <v>107</v>
      </c>
      <c r="P17" s="27">
        <v>1</v>
      </c>
      <c r="Q17" s="33">
        <f>(VLOOKUP(O17,'Matriz de Carga'!$C$3:$D$61,2,0))*P17</f>
        <v>4460</v>
      </c>
      <c r="R17" s="12"/>
      <c r="S17" s="26"/>
      <c r="T17" s="31"/>
      <c r="U17" s="34"/>
    </row>
    <row r="18" spans="2:21">
      <c r="B18" s="14"/>
      <c r="C18" s="29"/>
      <c r="D18" s="29"/>
      <c r="E18" s="28" t="str">
        <f>IFERROR(#REF!/(1-#REF!),"")</f>
        <v/>
      </c>
      <c r="F18" s="14"/>
      <c r="G18" s="29"/>
      <c r="H18" s="29"/>
      <c r="I18" s="28" t="str">
        <f>IFERROR(#REF!/(1-#REF!),"")</f>
        <v/>
      </c>
      <c r="J18" s="12"/>
      <c r="K18" s="26"/>
      <c r="L18" s="26"/>
      <c r="M18" s="28" t="str">
        <f>IFERROR(#REF!/(1-#REF!),"")</f>
        <v/>
      </c>
      <c r="N18" s="12" t="s">
        <v>154</v>
      </c>
      <c r="O18" s="26" t="s">
        <v>116</v>
      </c>
      <c r="P18" s="27">
        <v>3</v>
      </c>
      <c r="Q18" s="33">
        <f>(VLOOKUP(O18,'Matriz de Carga'!$C$3:$D$61,2,0))*P18</f>
        <v>8370</v>
      </c>
      <c r="R18" s="12"/>
      <c r="S18" s="26"/>
      <c r="T18" s="26"/>
      <c r="U18" s="13"/>
    </row>
    <row r="19" spans="2:21">
      <c r="B19" s="15" t="s">
        <v>143</v>
      </c>
      <c r="C19" s="30"/>
      <c r="D19" s="30"/>
      <c r="E19" s="32">
        <f>SUM(E6:E18)</f>
        <v>154149</v>
      </c>
      <c r="F19" s="15" t="s">
        <v>143</v>
      </c>
      <c r="G19" s="30"/>
      <c r="H19" s="30"/>
      <c r="I19" s="32">
        <f>SUM(I6:I18)</f>
        <v>148174</v>
      </c>
      <c r="J19" s="15" t="s">
        <v>143</v>
      </c>
      <c r="K19" s="30"/>
      <c r="L19" s="30"/>
      <c r="M19" s="32">
        <f>SUM(M6:M18)</f>
        <v>347289</v>
      </c>
      <c r="N19" s="15" t="s">
        <v>143</v>
      </c>
      <c r="O19" s="30"/>
      <c r="P19" s="30"/>
      <c r="Q19" s="32">
        <f>SUM(Q6:Q18)</f>
        <v>624217.59999999998</v>
      </c>
      <c r="R19" s="15" t="s">
        <v>143</v>
      </c>
      <c r="S19" s="30"/>
      <c r="T19" s="30"/>
      <c r="U19" s="16">
        <f>SUM(U6:U18)</f>
        <v>347289</v>
      </c>
    </row>
    <row r="20" spans="2:21" ht="15.75" thickBot="1">
      <c r="B20" s="17" t="s">
        <v>144</v>
      </c>
      <c r="C20" s="18"/>
      <c r="D20" s="18"/>
      <c r="E20" s="19">
        <f>'Matriz de Carga'!H12</f>
        <v>30000</v>
      </c>
      <c r="F20" s="17" t="s">
        <v>144</v>
      </c>
      <c r="G20" s="18"/>
      <c r="H20" s="18"/>
      <c r="I20" s="19">
        <f>'Matriz de Carga'!H12</f>
        <v>30000</v>
      </c>
      <c r="J20" s="17" t="s">
        <v>144</v>
      </c>
      <c r="K20" s="20"/>
      <c r="L20" s="20"/>
      <c r="M20" s="19">
        <f>'Matriz de Carga'!H12</f>
        <v>30000</v>
      </c>
      <c r="N20" s="17" t="s">
        <v>144</v>
      </c>
      <c r="O20" s="20"/>
      <c r="P20" s="20"/>
      <c r="Q20" s="19">
        <f>'Matriz de Carga'!H12</f>
        <v>30000</v>
      </c>
      <c r="R20" s="17" t="s">
        <v>144</v>
      </c>
      <c r="S20" s="20"/>
      <c r="T20" s="20"/>
      <c r="U20" s="21">
        <f>'Matriz de Carga'!H12</f>
        <v>30000</v>
      </c>
    </row>
    <row r="21" spans="2:21" ht="15.75" thickBot="1">
      <c r="B21" s="22" t="s">
        <v>145</v>
      </c>
      <c r="C21" s="23"/>
      <c r="D21" s="23"/>
      <c r="E21" s="24">
        <f>E19+E5+E20</f>
        <v>360279</v>
      </c>
      <c r="F21" s="22" t="s">
        <v>145</v>
      </c>
      <c r="G21" s="23"/>
      <c r="H21" s="23"/>
      <c r="I21" s="24">
        <f>I19+I5+I20</f>
        <v>354304</v>
      </c>
      <c r="J21" s="22" t="s">
        <v>145</v>
      </c>
      <c r="K21" s="23"/>
      <c r="L21" s="23"/>
      <c r="M21" s="24">
        <f>M19+M5+M20</f>
        <v>636849</v>
      </c>
      <c r="N21" s="22" t="s">
        <v>145</v>
      </c>
      <c r="O21" s="23"/>
      <c r="P21" s="23"/>
      <c r="Q21" s="24">
        <f>Q19+Q5+Q20</f>
        <v>1006477.6</v>
      </c>
      <c r="R21" s="22" t="s">
        <v>145</v>
      </c>
      <c r="S21" s="23"/>
      <c r="T21" s="23"/>
      <c r="U21" s="25">
        <f>U19+U5+U20</f>
        <v>636849</v>
      </c>
    </row>
    <row r="22" spans="2:21" ht="15.75" thickBot="1">
      <c r="B22" s="22" t="s">
        <v>146</v>
      </c>
      <c r="C22" s="23"/>
      <c r="D22" s="23"/>
      <c r="E22" s="24">
        <f>E21*1.19</f>
        <v>428732.01</v>
      </c>
      <c r="F22" s="22" t="s">
        <v>146</v>
      </c>
      <c r="G22" s="23"/>
      <c r="H22" s="23"/>
      <c r="I22" s="24">
        <f>I21*1.19</f>
        <v>421621.76000000001</v>
      </c>
      <c r="J22" s="22" t="s">
        <v>146</v>
      </c>
      <c r="K22" s="23"/>
      <c r="L22" s="23"/>
      <c r="M22" s="24">
        <f>M21*1.19</f>
        <v>757850.30999999994</v>
      </c>
      <c r="N22" s="22" t="s">
        <v>146</v>
      </c>
      <c r="O22" s="23"/>
      <c r="P22" s="23"/>
      <c r="Q22" s="24">
        <f>Q21*1.19</f>
        <v>1197708.3439999998</v>
      </c>
      <c r="R22" s="22" t="s">
        <v>146</v>
      </c>
      <c r="S22" s="23"/>
      <c r="T22" s="23"/>
      <c r="U22" s="25">
        <f>U21*1.19</f>
        <v>757850.30999999994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F4D1-6051-473C-8E69-B8FDBBBEE679}">
  <sheetPr codeName="Hoja11"/>
  <dimension ref="B1:Q25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164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1.9</v>
      </c>
      <c r="E5" s="9">
        <f>D5*'Matriz de Carga'!H4</f>
        <v>176130</v>
      </c>
      <c r="F5" s="6" t="s">
        <v>130</v>
      </c>
      <c r="G5" s="10"/>
      <c r="H5" s="8">
        <v>3.2</v>
      </c>
      <c r="I5" s="9">
        <f>H5*'Matriz de Carga'!H4</f>
        <v>296640</v>
      </c>
      <c r="J5" s="6" t="s">
        <v>130</v>
      </c>
      <c r="K5" s="10"/>
      <c r="L5" s="8">
        <v>3.8</v>
      </c>
      <c r="M5" s="9">
        <f>L5*'Matriz de Carga'!H4</f>
        <v>352260</v>
      </c>
      <c r="N5" s="6" t="s">
        <v>130</v>
      </c>
      <c r="O5" s="10"/>
      <c r="P5" s="8">
        <v>3.2</v>
      </c>
      <c r="Q5" s="11">
        <f>P5*'Matriz de Carga'!H4</f>
        <v>296640</v>
      </c>
    </row>
    <row r="6" spans="2:17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E6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13">
        <f>E6</f>
        <v>97954.5</v>
      </c>
    </row>
    <row r="7" spans="2:17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tr">
        <f>C7</f>
        <v>06L115562B</v>
      </c>
      <c r="H7" s="27">
        <v>1</v>
      </c>
      <c r="I7" s="34">
        <f>(VLOOKUP(G7,'Matriz de Carga'!$C$3:$D$61,2,0))*H7</f>
        <v>18107</v>
      </c>
      <c r="J7" s="12" t="s">
        <v>133</v>
      </c>
      <c r="K7" s="26" t="str">
        <f>C7</f>
        <v>06L115562B</v>
      </c>
      <c r="L7" s="27">
        <v>1</v>
      </c>
      <c r="M7" s="34">
        <f>(VLOOKUP(K7,'Matriz de Carga'!$C$3:$D$61,2,0))*L7</f>
        <v>18107</v>
      </c>
      <c r="N7" s="12" t="s">
        <v>133</v>
      </c>
      <c r="O7" s="26" t="str">
        <f>C7</f>
        <v>06L115562B</v>
      </c>
      <c r="P7" s="27">
        <v>1</v>
      </c>
      <c r="Q7" s="34">
        <f>(VLOOKUP(O7,'Matriz de Carga'!$C$3:$D$61,2,0))*P7</f>
        <v>18107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tr">
        <f>G8</f>
        <v>5Q0129620B</v>
      </c>
      <c r="L8" s="27">
        <v>1</v>
      </c>
      <c r="M8" s="34">
        <f>(VLOOKUP(K8,'Matriz de Carga'!$C$3:$D$61,2,0))*L8</f>
        <v>35420</v>
      </c>
      <c r="N8" s="12" t="s">
        <v>135</v>
      </c>
      <c r="O8" s="26" t="str">
        <f>G8</f>
        <v>5Q0129620B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118</v>
      </c>
      <c r="D9" s="27">
        <v>1</v>
      </c>
      <c r="E9" s="33">
        <f>(VLOOKUP(C9,'Matriz de Carga'!$C$3:$D$61,2,0))*D9</f>
        <v>12888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tr">
        <f>G9</f>
        <v>5Q0819669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G9</f>
        <v>5Q0819669</v>
      </c>
      <c r="P9" s="27">
        <v>1</v>
      </c>
      <c r="Q9" s="34">
        <f>(VLOOKUP(O9,'Matriz de Carga'!$C$3:$D$61,2,0))*P9</f>
        <v>49520</v>
      </c>
    </row>
    <row r="10" spans="2:17">
      <c r="B10" s="12" t="s">
        <v>154</v>
      </c>
      <c r="C10" s="26" t="s">
        <v>116</v>
      </c>
      <c r="D10" s="27">
        <v>3</v>
      </c>
      <c r="E10" s="33">
        <f>(VLOOKUP(C10,'Matriz de Carga'!$C$3:$D$61,2,0))*D10</f>
        <v>8370</v>
      </c>
      <c r="F10" s="12" t="s">
        <v>138</v>
      </c>
      <c r="G10" s="26" t="s">
        <v>54</v>
      </c>
      <c r="H10" s="27">
        <v>4</v>
      </c>
      <c r="I10" s="34">
        <f>(VLOOKUP(G10,'Matriz de Carga'!$C$3:$D$61,2,0))*H10</f>
        <v>122348</v>
      </c>
      <c r="J10" s="12" t="s">
        <v>138</v>
      </c>
      <c r="K10" s="26" t="s">
        <v>54</v>
      </c>
      <c r="L10" s="27">
        <v>4</v>
      </c>
      <c r="M10" s="34">
        <f>(VLOOKUP(K10,'Matriz de Carga'!$C$3:$D$61,2,0))*L10</f>
        <v>122348</v>
      </c>
      <c r="N10" s="12" t="s">
        <v>138</v>
      </c>
      <c r="O10" s="26" t="s">
        <v>54</v>
      </c>
      <c r="P10" s="27">
        <v>4</v>
      </c>
      <c r="Q10" s="34">
        <f>(VLOOKUP(O10,'Matriz de Carga'!$C$3:$D$61,2,0))*P10</f>
        <v>122348</v>
      </c>
    </row>
    <row r="11" spans="2:17">
      <c r="B11" s="15"/>
      <c r="C11" s="30"/>
      <c r="D11" s="30"/>
      <c r="E11" s="28"/>
      <c r="F11" s="12" t="s">
        <v>136</v>
      </c>
      <c r="G11" s="26" t="s">
        <v>118</v>
      </c>
      <c r="H11" s="27">
        <v>1</v>
      </c>
      <c r="I11" s="33">
        <f>(VLOOKUP(G11,'Matriz de Carga'!$C$3:$D$61,2,0))*H11</f>
        <v>12888</v>
      </c>
      <c r="J11" s="12" t="s">
        <v>140</v>
      </c>
      <c r="K11" s="26" t="s">
        <v>62</v>
      </c>
      <c r="L11" s="27">
        <v>1</v>
      </c>
      <c r="M11" s="34">
        <f>(VLOOKUP(K11,'Matriz de Carga'!$C$3:$D$61,2,0))*L11</f>
        <v>37157</v>
      </c>
      <c r="N11" s="12" t="s">
        <v>136</v>
      </c>
      <c r="O11" s="26" t="s">
        <v>118</v>
      </c>
      <c r="P11" s="27">
        <v>1</v>
      </c>
      <c r="Q11" s="34">
        <f>(VLOOKUP(O11,'Matriz de Carga'!$C$3:$D$61,2,0))*P11</f>
        <v>12888</v>
      </c>
    </row>
    <row r="12" spans="2:17">
      <c r="B12" s="14"/>
      <c r="C12" s="29"/>
      <c r="D12" s="29"/>
      <c r="E12" s="28"/>
      <c r="F12" s="12" t="s">
        <v>154</v>
      </c>
      <c r="G12" s="26" t="s">
        <v>116</v>
      </c>
      <c r="H12" s="27">
        <v>3</v>
      </c>
      <c r="I12" s="33">
        <f>(VLOOKUP(G12,'Matriz de Carga'!$C$3:$D$61,2,0))*H12</f>
        <v>8370</v>
      </c>
      <c r="J12" s="12" t="s">
        <v>136</v>
      </c>
      <c r="K12" s="26" t="s">
        <v>118</v>
      </c>
      <c r="L12" s="27">
        <v>1</v>
      </c>
      <c r="M12" s="33">
        <f>(VLOOKUP(K12,'Matriz de Carga'!$C$3:$D$61,2,0))*L12</f>
        <v>12888</v>
      </c>
      <c r="N12" s="12" t="s">
        <v>154</v>
      </c>
      <c r="O12" s="26" t="s">
        <v>116</v>
      </c>
      <c r="P12" s="27">
        <v>3</v>
      </c>
      <c r="Q12" s="34">
        <f>(VLOOKUP(O12,'Matriz de Carga'!$C$3:$D$61,2,0))*P12</f>
        <v>8370</v>
      </c>
    </row>
    <row r="13" spans="2:17">
      <c r="B13" s="14"/>
      <c r="C13" s="29"/>
      <c r="D13" s="29"/>
      <c r="E13" s="28"/>
      <c r="F13" s="12" t="s">
        <v>139</v>
      </c>
      <c r="G13" s="26" t="s">
        <v>94</v>
      </c>
      <c r="H13" s="27">
        <v>1</v>
      </c>
      <c r="I13" s="33">
        <f>(VLOOKUP(G13,'Matriz de Carga'!$C$3:$D$61,2,0))*H13</f>
        <v>32683</v>
      </c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139</v>
      </c>
      <c r="O13" s="26" t="s">
        <v>94</v>
      </c>
      <c r="P13" s="27">
        <v>1</v>
      </c>
      <c r="Q13" s="34">
        <f>(VLOOKUP(O13,'Matriz de Carga'!$C$3:$D$61,2,0))*P13</f>
        <v>32683</v>
      </c>
    </row>
    <row r="14" spans="2:17">
      <c r="B14" s="14"/>
      <c r="C14" s="29"/>
      <c r="D14" s="29"/>
      <c r="E14" s="28"/>
      <c r="F14" s="12" t="s">
        <v>166</v>
      </c>
      <c r="G14" s="26" t="s">
        <v>96</v>
      </c>
      <c r="H14" s="27">
        <v>0.82</v>
      </c>
      <c r="I14" s="33">
        <f>(VLOOKUP(G14,'Matriz de Carga'!$C$3:$D$61,2,0))*H14</f>
        <v>67406.459999999992</v>
      </c>
      <c r="J14" s="12" t="s">
        <v>139</v>
      </c>
      <c r="K14" s="26" t="s">
        <v>94</v>
      </c>
      <c r="L14" s="27">
        <v>1</v>
      </c>
      <c r="M14" s="33">
        <f>(VLOOKUP(K14,'Matriz de Carga'!$C$3:$D$61,2,0))*L14</f>
        <v>32683</v>
      </c>
      <c r="N14" s="12" t="s">
        <v>166</v>
      </c>
      <c r="O14" s="26" t="s">
        <v>96</v>
      </c>
      <c r="P14" s="27">
        <v>0.82</v>
      </c>
      <c r="Q14" s="34">
        <f>(VLOOKUP(O14,'Matriz de Carga'!$C$3:$D$61,2,0))*P14</f>
        <v>67406.459999999992</v>
      </c>
    </row>
    <row r="15" spans="2:17">
      <c r="B15" s="14"/>
      <c r="C15" s="29"/>
      <c r="D15" s="29"/>
      <c r="E15" s="28"/>
      <c r="F15" s="12" t="s">
        <v>167</v>
      </c>
      <c r="G15" s="26" t="s">
        <v>98</v>
      </c>
      <c r="H15" s="27">
        <v>1</v>
      </c>
      <c r="I15" s="33">
        <f>(VLOOKUP(G15,'Matriz de Carga'!$C$3:$D$61,2,0))*H15</f>
        <v>8676</v>
      </c>
      <c r="J15" s="12" t="s">
        <v>166</v>
      </c>
      <c r="K15" s="26" t="s">
        <v>96</v>
      </c>
      <c r="L15" s="27">
        <v>0.82</v>
      </c>
      <c r="M15" s="33">
        <f>(VLOOKUP(K15,'Matriz de Carga'!$C$3:$D$61,2,0))*L15</f>
        <v>67406.459999999992</v>
      </c>
      <c r="N15" s="12" t="s">
        <v>167</v>
      </c>
      <c r="O15" s="26" t="s">
        <v>98</v>
      </c>
      <c r="P15" s="27">
        <v>1</v>
      </c>
      <c r="Q15" s="34">
        <f>(VLOOKUP(O15,'Matriz de Carga'!$C$3:$D$61,2,0))*P15</f>
        <v>8676</v>
      </c>
    </row>
    <row r="16" spans="2:17">
      <c r="B16" s="14"/>
      <c r="C16" s="29"/>
      <c r="D16" s="29"/>
      <c r="E16" s="28" t="str">
        <f>IFERROR(#REF!/(1-#REF!),"")</f>
        <v/>
      </c>
      <c r="F16" s="12" t="s">
        <v>168</v>
      </c>
      <c r="G16" s="26" t="s">
        <v>100</v>
      </c>
      <c r="H16" s="27">
        <v>1</v>
      </c>
      <c r="I16" s="33">
        <f>(VLOOKUP(G16,'Matriz de Carga'!$C$3:$D$61,2,0))*H16</f>
        <v>8436</v>
      </c>
      <c r="J16" s="12" t="s">
        <v>167</v>
      </c>
      <c r="K16" s="26" t="s">
        <v>98</v>
      </c>
      <c r="L16" s="27">
        <v>1</v>
      </c>
      <c r="M16" s="33">
        <f>(VLOOKUP(K16,'Matriz de Carga'!$C$3:$D$61,2,0))*L16</f>
        <v>8676</v>
      </c>
      <c r="N16" s="12" t="s">
        <v>168</v>
      </c>
      <c r="O16" s="26" t="s">
        <v>100</v>
      </c>
      <c r="P16" s="27">
        <v>1</v>
      </c>
      <c r="Q16" s="34">
        <f>(VLOOKUP(O16,'Matriz de Carga'!$C$3:$D$61,2,0))*P16</f>
        <v>8436</v>
      </c>
    </row>
    <row r="17" spans="2:17">
      <c r="B17" s="14"/>
      <c r="C17" s="29"/>
      <c r="D17" s="29"/>
      <c r="E17" s="28"/>
      <c r="F17" s="12"/>
      <c r="G17" s="26"/>
      <c r="H17" s="27"/>
      <c r="I17" s="33"/>
      <c r="J17" s="12" t="s">
        <v>168</v>
      </c>
      <c r="K17" s="26" t="s">
        <v>100</v>
      </c>
      <c r="L17" s="27">
        <v>1</v>
      </c>
      <c r="M17" s="33">
        <f>(VLOOKUP(K17,'Matriz de Carga'!$C$3:$D$61,2,0))*L17</f>
        <v>8436</v>
      </c>
      <c r="N17" s="12"/>
      <c r="O17" s="26"/>
      <c r="P17" s="26"/>
      <c r="Q17" s="13"/>
    </row>
    <row r="18" spans="2:17">
      <c r="B18" s="14"/>
      <c r="C18" s="29"/>
      <c r="D18" s="29"/>
      <c r="E18" s="28"/>
      <c r="F18" s="12"/>
      <c r="G18" s="26"/>
      <c r="H18" s="27"/>
      <c r="I18" s="33"/>
      <c r="J18" s="12" t="s">
        <v>162</v>
      </c>
      <c r="K18" s="26" t="s">
        <v>44</v>
      </c>
      <c r="L18" s="27">
        <v>5.5</v>
      </c>
      <c r="M18" s="33">
        <f>(VLOOKUP(K18,'Matriz de Carga'!$C$3:$D$61,2,0))*L18</f>
        <v>225489</v>
      </c>
      <c r="N18" s="12"/>
      <c r="O18" s="26"/>
      <c r="P18" s="26"/>
      <c r="Q18" s="13"/>
    </row>
    <row r="19" spans="2:17">
      <c r="B19" s="14"/>
      <c r="C19" s="29"/>
      <c r="D19" s="29"/>
      <c r="E19" s="28"/>
      <c r="F19" s="12"/>
      <c r="G19" s="26"/>
      <c r="H19" s="26"/>
      <c r="I19" s="28"/>
      <c r="J19" s="12" t="s">
        <v>137</v>
      </c>
      <c r="K19" s="26" t="s">
        <v>114</v>
      </c>
      <c r="L19" s="27">
        <v>1</v>
      </c>
      <c r="M19" s="33">
        <f>(VLOOKUP(K19,'Matriz de Carga'!$C$3:$D$61,2,0))*L19</f>
        <v>4831</v>
      </c>
      <c r="N19" s="12"/>
      <c r="O19" s="26"/>
      <c r="P19" s="26"/>
      <c r="Q19" s="13"/>
    </row>
    <row r="20" spans="2:17">
      <c r="B20" s="14"/>
      <c r="C20" s="29"/>
      <c r="D20" s="29"/>
      <c r="E20" s="28"/>
      <c r="F20" s="12"/>
      <c r="G20" s="26"/>
      <c r="H20" s="26"/>
      <c r="I20" s="28"/>
      <c r="J20" s="12" t="s">
        <v>137</v>
      </c>
      <c r="K20" s="26" t="s">
        <v>105</v>
      </c>
      <c r="L20" s="27">
        <v>1</v>
      </c>
      <c r="M20" s="33">
        <f>(VLOOKUP(K20,'Matriz de Carga'!$C$3:$D$61,2,0))*L20</f>
        <v>1908</v>
      </c>
      <c r="N20" s="12"/>
      <c r="O20" s="26"/>
      <c r="P20" s="26"/>
      <c r="Q20" s="13"/>
    </row>
    <row r="21" spans="2:17">
      <c r="B21" s="14"/>
      <c r="C21" s="29"/>
      <c r="D21" s="29"/>
      <c r="E21" s="28"/>
      <c r="F21" s="12"/>
      <c r="G21" s="26"/>
      <c r="H21" s="26"/>
      <c r="I21" s="28"/>
      <c r="J21" s="12"/>
      <c r="K21" s="26"/>
      <c r="L21" s="27"/>
      <c r="M21" s="33"/>
      <c r="N21" s="12"/>
      <c r="O21" s="26"/>
      <c r="P21" s="26"/>
      <c r="Q21" s="13"/>
    </row>
    <row r="22" spans="2:17">
      <c r="B22" s="15" t="s">
        <v>143</v>
      </c>
      <c r="C22" s="30"/>
      <c r="D22" s="30"/>
      <c r="E22" s="32">
        <f>SUM(E6:E16)</f>
        <v>186839.5</v>
      </c>
      <c r="F22" s="15" t="s">
        <v>143</v>
      </c>
      <c r="G22" s="30"/>
      <c r="H22" s="30"/>
      <c r="I22" s="32">
        <f>SUM(I6:I16)</f>
        <v>461808.95999999996</v>
      </c>
      <c r="J22" s="15" t="s">
        <v>143</v>
      </c>
      <c r="K22" s="30"/>
      <c r="L22" s="30"/>
      <c r="M22" s="32">
        <f>SUM(M6:M21)</f>
        <v>731193.96</v>
      </c>
      <c r="N22" s="15" t="s">
        <v>143</v>
      </c>
      <c r="O22" s="30"/>
      <c r="P22" s="30"/>
      <c r="Q22" s="16">
        <f>SUM(Q6:Q16)</f>
        <v>461808.95999999996</v>
      </c>
    </row>
    <row r="23" spans="2:17" ht="15.75" thickBot="1">
      <c r="B23" s="17" t="s">
        <v>144</v>
      </c>
      <c r="C23" s="18"/>
      <c r="D23" s="18"/>
      <c r="E23" s="19">
        <f>'Matriz de Carga'!H12</f>
        <v>30000</v>
      </c>
      <c r="F23" s="17" t="s">
        <v>144</v>
      </c>
      <c r="G23" s="20"/>
      <c r="H23" s="20"/>
      <c r="I23" s="19">
        <f>'Matriz de Carga'!H12</f>
        <v>30000</v>
      </c>
      <c r="J23" s="17" t="s">
        <v>144</v>
      </c>
      <c r="K23" s="20"/>
      <c r="L23" s="20"/>
      <c r="M23" s="19">
        <f>'Matriz de Carga'!H12</f>
        <v>30000</v>
      </c>
      <c r="N23" s="17" t="s">
        <v>144</v>
      </c>
      <c r="O23" s="20"/>
      <c r="P23" s="20"/>
      <c r="Q23" s="21">
        <f>'Matriz de Carga'!H12</f>
        <v>30000</v>
      </c>
    </row>
    <row r="24" spans="2:17" ht="15.75" thickBot="1">
      <c r="B24" s="22" t="s">
        <v>145</v>
      </c>
      <c r="C24" s="23"/>
      <c r="D24" s="23"/>
      <c r="E24" s="24">
        <f>E22+E5+E23</f>
        <v>392969.5</v>
      </c>
      <c r="F24" s="22" t="s">
        <v>145</v>
      </c>
      <c r="G24" s="23"/>
      <c r="H24" s="23"/>
      <c r="I24" s="24">
        <f>I22+I5+I23</f>
        <v>788448.96</v>
      </c>
      <c r="J24" s="22" t="s">
        <v>145</v>
      </c>
      <c r="K24" s="23"/>
      <c r="L24" s="23"/>
      <c r="M24" s="24">
        <f>M22+M5+M23</f>
        <v>1113453.96</v>
      </c>
      <c r="N24" s="22" t="s">
        <v>145</v>
      </c>
      <c r="O24" s="23"/>
      <c r="P24" s="23"/>
      <c r="Q24" s="25">
        <f>Q22+Q5+Q23</f>
        <v>788448.96</v>
      </c>
    </row>
    <row r="25" spans="2:17" ht="15.75" thickBot="1">
      <c r="B25" s="22" t="s">
        <v>146</v>
      </c>
      <c r="C25" s="23"/>
      <c r="D25" s="23"/>
      <c r="E25" s="24">
        <f>E24*1.19</f>
        <v>467633.70499999996</v>
      </c>
      <c r="F25" s="22" t="s">
        <v>146</v>
      </c>
      <c r="G25" s="23"/>
      <c r="H25" s="23"/>
      <c r="I25" s="24">
        <f>I24*1.19</f>
        <v>938254.26239999989</v>
      </c>
      <c r="J25" s="22" t="s">
        <v>146</v>
      </c>
      <c r="K25" s="23"/>
      <c r="L25" s="23"/>
      <c r="M25" s="24">
        <f>M24*1.19</f>
        <v>1325010.2123999998</v>
      </c>
      <c r="N25" s="22" t="s">
        <v>146</v>
      </c>
      <c r="O25" s="23"/>
      <c r="P25" s="23"/>
      <c r="Q25" s="25">
        <f>Q24*1.19</f>
        <v>938254.26239999989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9F9B-4564-4528-8A46-179CCD80DEB4}">
  <dimension ref="B1:Q21"/>
  <sheetViews>
    <sheetView workbookViewId="0">
      <selection activeCell="O14" sqref="O14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customWidth="1"/>
    <col min="8" max="8" width="5" style="1" bestFit="1" customWidth="1"/>
    <col min="9" max="9" width="12.7109375" style="1" customWidth="1"/>
    <col min="10" max="10" width="24.5703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169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1.9</v>
      </c>
      <c r="E5" s="9">
        <f>D5*'Matriz de Carga'!H4</f>
        <v>176130</v>
      </c>
      <c r="F5" s="6" t="s">
        <v>130</v>
      </c>
      <c r="G5" s="10"/>
      <c r="H5" s="8">
        <v>2.7</v>
      </c>
      <c r="I5" s="9">
        <f>H5*'Matriz de Carga'!H4</f>
        <v>250290.00000000003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11">
        <f>P5*'Matriz de Carga'!H4</f>
        <v>268830</v>
      </c>
    </row>
    <row r="6" spans="2:17">
      <c r="B6" s="12" t="s">
        <v>131</v>
      </c>
      <c r="C6" s="26" t="s">
        <v>170</v>
      </c>
      <c r="D6" s="27">
        <v>5.5</v>
      </c>
      <c r="E6" s="28">
        <f>D6*'Matriz de Carga'!H8</f>
        <v>87450</v>
      </c>
      <c r="F6" s="12" t="s">
        <v>131</v>
      </c>
      <c r="G6" s="26" t="s">
        <v>170</v>
      </c>
      <c r="H6" s="27">
        <v>5.5</v>
      </c>
      <c r="I6" s="28">
        <f>H6*'Matriz de Carga'!H8</f>
        <v>87450</v>
      </c>
      <c r="J6" s="12" t="s">
        <v>131</v>
      </c>
      <c r="K6" s="26" t="s">
        <v>170</v>
      </c>
      <c r="L6" s="27">
        <v>5.5</v>
      </c>
      <c r="M6" s="28">
        <f>L6*'Matriz de Carga'!H8</f>
        <v>87450</v>
      </c>
      <c r="N6" s="12" t="s">
        <v>131</v>
      </c>
      <c r="O6" s="26" t="s">
        <v>170</v>
      </c>
      <c r="P6" s="27">
        <v>5.5</v>
      </c>
      <c r="Q6" s="13">
        <f>P6*'Matriz de Carga'!H8</f>
        <v>87450</v>
      </c>
    </row>
    <row r="7" spans="2:17">
      <c r="B7" s="12" t="s">
        <v>133</v>
      </c>
      <c r="C7" s="26" t="s">
        <v>68</v>
      </c>
      <c r="D7" s="27">
        <v>1</v>
      </c>
      <c r="E7" s="34">
        <f>(VLOOKUP(C7,'Matriz de Carga'!$C$3:$D$61,2,0))*D7</f>
        <v>20294</v>
      </c>
      <c r="F7" s="12" t="s">
        <v>133</v>
      </c>
      <c r="G7" s="26" t="s">
        <v>68</v>
      </c>
      <c r="H7" s="27">
        <v>1</v>
      </c>
      <c r="I7" s="34">
        <f>(VLOOKUP(G7,'Matriz de Carga'!$C$3:$D$61,2,0))*H7</f>
        <v>20294</v>
      </c>
      <c r="J7" s="12" t="s">
        <v>133</v>
      </c>
      <c r="K7" s="26" t="str">
        <f>C7</f>
        <v>05L115562A</v>
      </c>
      <c r="L7" s="27">
        <v>1</v>
      </c>
      <c r="M7" s="34">
        <f>(VLOOKUP(K7,'Matriz de Carga'!$C$3:$D$61,2,0))*L7</f>
        <v>20294</v>
      </c>
      <c r="N7" s="12" t="s">
        <v>133</v>
      </c>
      <c r="O7" s="26" t="str">
        <f>C7</f>
        <v>05L115562A</v>
      </c>
      <c r="P7" s="27">
        <v>1</v>
      </c>
      <c r="Q7" s="34">
        <f>(VLOOKUP(O7,'Matriz de Carga'!$C$3:$D$61,2,0))*P7</f>
        <v>20294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">
        <v>79</v>
      </c>
      <c r="L8" s="27">
        <v>1</v>
      </c>
      <c r="M8" s="34">
        <f>(VLOOKUP(K8,'Matriz de Carga'!$C$3:$D$61,2,0))*L8</f>
        <v>35420</v>
      </c>
      <c r="N8" s="12" t="s">
        <v>135</v>
      </c>
      <c r="O8" s="26" t="str">
        <f>G8</f>
        <v>5Q0129620B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119</v>
      </c>
      <c r="D9" s="27">
        <v>1</v>
      </c>
      <c r="E9" s="33">
        <f>(VLOOKUP(C9,'Matriz de Carga'!$C$3:$D$61,2,0))*D9</f>
        <v>7152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tr">
        <f>G9</f>
        <v>5Q0819669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G9</f>
        <v>5Q0819669</v>
      </c>
      <c r="P9" s="27">
        <v>1</v>
      </c>
      <c r="Q9" s="34">
        <f>(VLOOKUP(O9,'Matriz de Carga'!$C$3:$D$61,2,0))*P9</f>
        <v>49520</v>
      </c>
    </row>
    <row r="10" spans="2:17">
      <c r="B10" s="12" t="s">
        <v>154</v>
      </c>
      <c r="C10" s="26" t="s">
        <v>116</v>
      </c>
      <c r="D10" s="27">
        <v>3</v>
      </c>
      <c r="E10" s="33">
        <f>(VLOOKUP(C10,'Matriz de Carga'!$C$3:$D$61,2,0))*D10</f>
        <v>8370</v>
      </c>
      <c r="F10" s="12" t="s">
        <v>136</v>
      </c>
      <c r="G10" s="26" t="s">
        <v>119</v>
      </c>
      <c r="H10" s="27">
        <v>1</v>
      </c>
      <c r="I10" s="33">
        <f>(VLOOKUP(G10,'Matriz de Carga'!$C$3:$D$61,2,0))*H10</f>
        <v>7152</v>
      </c>
      <c r="J10" s="12" t="s">
        <v>136</v>
      </c>
      <c r="K10" s="26" t="s">
        <v>119</v>
      </c>
      <c r="L10" s="27">
        <v>1</v>
      </c>
      <c r="M10" s="33">
        <f>(VLOOKUP(K10,'Matriz de Carga'!$C$3:$D$61,2,0))*L10</f>
        <v>7152</v>
      </c>
      <c r="N10" s="12" t="s">
        <v>136</v>
      </c>
      <c r="O10" s="26" t="s">
        <v>119</v>
      </c>
      <c r="P10" s="27">
        <v>1</v>
      </c>
      <c r="Q10" s="34">
        <f>(VLOOKUP(O10,'Matriz de Carga'!$C$3:$D$61,2,0))*P10</f>
        <v>7152</v>
      </c>
    </row>
    <row r="11" spans="2:17">
      <c r="B11" s="15"/>
      <c r="C11" s="30"/>
      <c r="D11" s="30"/>
      <c r="E11" s="28"/>
      <c r="F11" s="12" t="s">
        <v>154</v>
      </c>
      <c r="G11" s="26" t="s">
        <v>116</v>
      </c>
      <c r="H11" s="27">
        <v>3</v>
      </c>
      <c r="I11" s="33">
        <f>(VLOOKUP(G11,'Matriz de Carga'!$C$3:$D$61,2,0))*H11</f>
        <v>8370</v>
      </c>
      <c r="J11" s="12" t="s">
        <v>154</v>
      </c>
      <c r="K11" s="26" t="s">
        <v>116</v>
      </c>
      <c r="L11" s="27">
        <v>3</v>
      </c>
      <c r="M11" s="33">
        <f>(VLOOKUP(K11,'Matriz de Carga'!$C$3:$D$61,2,0))*L11</f>
        <v>8370</v>
      </c>
      <c r="N11" s="12" t="s">
        <v>154</v>
      </c>
      <c r="O11" s="26" t="s">
        <v>116</v>
      </c>
      <c r="P11" s="27">
        <v>3</v>
      </c>
      <c r="Q11" s="34">
        <f>(VLOOKUP(O11,'Matriz de Carga'!$C$3:$D$61,2,0))*P11</f>
        <v>8370</v>
      </c>
    </row>
    <row r="12" spans="2:17">
      <c r="B12" s="14"/>
      <c r="C12" s="29"/>
      <c r="D12" s="29"/>
      <c r="E12" s="28"/>
      <c r="F12" s="12" t="s">
        <v>139</v>
      </c>
      <c r="G12" s="26" t="s">
        <v>94</v>
      </c>
      <c r="H12" s="27">
        <v>1</v>
      </c>
      <c r="I12" s="33">
        <f>(VLOOKUP(G12,'Matriz de Carga'!$C$3:$D$61,2,0))*H12</f>
        <v>32683</v>
      </c>
      <c r="J12" s="12" t="s">
        <v>140</v>
      </c>
      <c r="K12" s="26" t="s">
        <v>61</v>
      </c>
      <c r="L12" s="27">
        <v>1</v>
      </c>
      <c r="M12" s="34">
        <f>(VLOOKUP(K12,'Matriz de Carga'!$C$3:$D$61,2,0))*L12</f>
        <v>40413</v>
      </c>
      <c r="N12" s="12" t="s">
        <v>171</v>
      </c>
      <c r="O12" s="26" t="s">
        <v>86</v>
      </c>
      <c r="P12" s="27">
        <v>1</v>
      </c>
      <c r="Q12" s="34">
        <f>(VLOOKUP(O12,'Matriz de Carga'!$C$3:$D$61,2,0))*P12</f>
        <v>63968</v>
      </c>
    </row>
    <row r="13" spans="2:17">
      <c r="B13" s="14"/>
      <c r="C13" s="29"/>
      <c r="D13" s="29"/>
      <c r="E13" s="28"/>
      <c r="F13" s="12" t="s">
        <v>166</v>
      </c>
      <c r="G13" s="26" t="s">
        <v>96</v>
      </c>
      <c r="H13" s="27">
        <v>0.82</v>
      </c>
      <c r="I13" s="33">
        <f>(VLOOKUP(G13,'Matriz de Carga'!$C$3:$D$61,2,0))*H13</f>
        <v>67406.459999999992</v>
      </c>
      <c r="J13" s="12" t="s">
        <v>139</v>
      </c>
      <c r="K13" s="26" t="s">
        <v>94</v>
      </c>
      <c r="L13" s="27">
        <v>1</v>
      </c>
      <c r="M13" s="33">
        <f>(VLOOKUP(K13,'Matriz de Carga'!$C$3:$D$61,2,0))*L13</f>
        <v>32683</v>
      </c>
      <c r="N13" s="12" t="s">
        <v>139</v>
      </c>
      <c r="O13" s="26" t="s">
        <v>94</v>
      </c>
      <c r="P13" s="27">
        <v>1</v>
      </c>
      <c r="Q13" s="34">
        <f>(VLOOKUP(O13,'Matriz de Carga'!$C$3:$D$61,2,0))*P13</f>
        <v>32683</v>
      </c>
    </row>
    <row r="14" spans="2:17">
      <c r="B14" s="14"/>
      <c r="C14" s="29"/>
      <c r="D14" s="29"/>
      <c r="E14" s="28"/>
      <c r="F14" s="12" t="s">
        <v>168</v>
      </c>
      <c r="G14" s="26" t="s">
        <v>100</v>
      </c>
      <c r="H14" s="27">
        <v>1</v>
      </c>
      <c r="I14" s="33">
        <f>(VLOOKUP(G14,'Matriz de Carga'!$C$3:$D$61,2,0))*H14</f>
        <v>8436</v>
      </c>
      <c r="J14" s="12" t="s">
        <v>166</v>
      </c>
      <c r="K14" s="26" t="s">
        <v>96</v>
      </c>
      <c r="L14" s="27">
        <v>0.82</v>
      </c>
      <c r="M14" s="33">
        <f>(VLOOKUP(K14,'Matriz de Carga'!$C$3:$D$61,2,0))*L14</f>
        <v>67406.459999999992</v>
      </c>
      <c r="N14" s="12" t="s">
        <v>166</v>
      </c>
      <c r="O14" s="26" t="s">
        <v>96</v>
      </c>
      <c r="P14" s="27">
        <v>0.82</v>
      </c>
      <c r="Q14" s="34">
        <f>(VLOOKUP(O14,'Matriz de Carga'!$C$3:$D$61,2,0))*P14</f>
        <v>67406.459999999992</v>
      </c>
    </row>
    <row r="15" spans="2:17">
      <c r="B15" s="14"/>
      <c r="C15" s="29"/>
      <c r="D15" s="29"/>
      <c r="E15" s="28" t="str">
        <f>IFERROR(#REF!/(1-#REF!),"")</f>
        <v/>
      </c>
      <c r="F15" s="12" t="s">
        <v>167</v>
      </c>
      <c r="G15" s="26" t="s">
        <v>98</v>
      </c>
      <c r="H15" s="27">
        <v>1</v>
      </c>
      <c r="I15" s="33">
        <f>(VLOOKUP(G15,'Matriz de Carga'!$C$3:$D$61,2,0))*H15</f>
        <v>8676</v>
      </c>
      <c r="J15" s="12" t="s">
        <v>168</v>
      </c>
      <c r="K15" s="26" t="s">
        <v>100</v>
      </c>
      <c r="L15" s="27">
        <v>1</v>
      </c>
      <c r="M15" s="33">
        <f>(VLOOKUP(K15,'Matriz de Carga'!$C$3:$D$61,2,0))*L15</f>
        <v>8436</v>
      </c>
      <c r="N15" s="12" t="s">
        <v>168</v>
      </c>
      <c r="O15" s="26" t="s">
        <v>100</v>
      </c>
      <c r="P15" s="27">
        <v>1</v>
      </c>
      <c r="Q15" s="34">
        <f>(VLOOKUP(O15,'Matriz de Carga'!$C$3:$D$61,2,0))*P15</f>
        <v>8436</v>
      </c>
    </row>
    <row r="16" spans="2:17">
      <c r="B16" s="14"/>
      <c r="C16" s="29"/>
      <c r="D16" s="29"/>
      <c r="E16" s="28"/>
      <c r="F16" s="12"/>
      <c r="G16" s="26"/>
      <c r="H16" s="27"/>
      <c r="I16" s="33"/>
      <c r="J16" s="12" t="s">
        <v>167</v>
      </c>
      <c r="K16" s="26" t="s">
        <v>98</v>
      </c>
      <c r="L16" s="27">
        <v>1</v>
      </c>
      <c r="M16" s="33">
        <f>(VLOOKUP(K16,'Matriz de Carga'!$C$3:$D$61,2,0))*L16</f>
        <v>8676</v>
      </c>
      <c r="N16" s="12" t="s">
        <v>167</v>
      </c>
      <c r="O16" s="26" t="s">
        <v>98</v>
      </c>
      <c r="P16" s="27">
        <v>1</v>
      </c>
      <c r="Q16" s="34">
        <f>(VLOOKUP(O16,'Matriz de Carga'!$C$3:$D$61,2,0))*P16</f>
        <v>8676</v>
      </c>
    </row>
    <row r="17" spans="2:17">
      <c r="B17" s="14"/>
      <c r="C17" s="29"/>
      <c r="D17" s="29"/>
      <c r="E17" s="28"/>
      <c r="F17" s="12"/>
      <c r="G17" s="26"/>
      <c r="H17" s="27"/>
      <c r="I17" s="33"/>
      <c r="J17" s="12"/>
      <c r="K17" s="26"/>
      <c r="L17" s="26"/>
      <c r="M17" s="28"/>
      <c r="N17" s="12"/>
      <c r="O17" s="26"/>
      <c r="P17" s="26"/>
      <c r="Q17" s="13"/>
    </row>
    <row r="18" spans="2:17">
      <c r="B18" s="15" t="s">
        <v>143</v>
      </c>
      <c r="C18" s="30"/>
      <c r="D18" s="30"/>
      <c r="E18" s="32">
        <f>SUM(E6:E15)</f>
        <v>172786</v>
      </c>
      <c r="F18" s="15" t="s">
        <v>143</v>
      </c>
      <c r="G18" s="30"/>
      <c r="H18" s="30"/>
      <c r="I18" s="32">
        <f>SUM(I6:I15)</f>
        <v>325407.45999999996</v>
      </c>
      <c r="J18" s="15" t="s">
        <v>143</v>
      </c>
      <c r="K18" s="30"/>
      <c r="L18" s="30"/>
      <c r="M18" s="32">
        <f>SUM(M6:M15)</f>
        <v>357144.45999999996</v>
      </c>
      <c r="N18" s="15" t="s">
        <v>143</v>
      </c>
      <c r="O18" s="30"/>
      <c r="P18" s="30"/>
      <c r="Q18" s="16">
        <f>SUM(Q6:Q15)</f>
        <v>380699.45999999996</v>
      </c>
    </row>
    <row r="19" spans="2:17" ht="15.75" thickBot="1">
      <c r="B19" s="17" t="s">
        <v>144</v>
      </c>
      <c r="C19" s="18"/>
      <c r="D19" s="18"/>
      <c r="E19" s="19">
        <f>'Matriz de Carga'!H12</f>
        <v>30000</v>
      </c>
      <c r="F19" s="17" t="s">
        <v>144</v>
      </c>
      <c r="G19" s="20"/>
      <c r="H19" s="20"/>
      <c r="I19" s="19">
        <f>'Matriz de Carga'!H12</f>
        <v>30000</v>
      </c>
      <c r="J19" s="17" t="s">
        <v>144</v>
      </c>
      <c r="K19" s="20"/>
      <c r="L19" s="20"/>
      <c r="M19" s="19">
        <f>'Matriz de Carga'!H12</f>
        <v>30000</v>
      </c>
      <c r="N19" s="17" t="s">
        <v>144</v>
      </c>
      <c r="O19" s="20"/>
      <c r="P19" s="20"/>
      <c r="Q19" s="21">
        <f>'Matriz de Carga'!H12</f>
        <v>30000</v>
      </c>
    </row>
    <row r="20" spans="2:17" ht="15.75" thickBot="1">
      <c r="B20" s="22" t="s">
        <v>145</v>
      </c>
      <c r="C20" s="23"/>
      <c r="D20" s="23"/>
      <c r="E20" s="24">
        <f>E18+E5+E19</f>
        <v>378916</v>
      </c>
      <c r="F20" s="22" t="s">
        <v>145</v>
      </c>
      <c r="G20" s="23"/>
      <c r="H20" s="23"/>
      <c r="I20" s="24">
        <f>I18+I5+I19</f>
        <v>605697.46</v>
      </c>
      <c r="J20" s="22" t="s">
        <v>145</v>
      </c>
      <c r="K20" s="23"/>
      <c r="L20" s="23"/>
      <c r="M20" s="24">
        <f>M18+M5+M19</f>
        <v>646704.46</v>
      </c>
      <c r="N20" s="22" t="s">
        <v>145</v>
      </c>
      <c r="O20" s="23"/>
      <c r="P20" s="23"/>
      <c r="Q20" s="25">
        <f>Q18+Q5+Q19</f>
        <v>679529.46</v>
      </c>
    </row>
    <row r="21" spans="2:17" ht="15.75" thickBot="1">
      <c r="B21" s="22" t="s">
        <v>146</v>
      </c>
      <c r="C21" s="23"/>
      <c r="D21" s="23"/>
      <c r="E21" s="24">
        <f>E20*1.19</f>
        <v>450910.04</v>
      </c>
      <c r="F21" s="22" t="s">
        <v>146</v>
      </c>
      <c r="G21" s="23"/>
      <c r="H21" s="23"/>
      <c r="I21" s="24">
        <f>I20*1.19</f>
        <v>720779.97739999997</v>
      </c>
      <c r="J21" s="22" t="s">
        <v>146</v>
      </c>
      <c r="K21" s="23"/>
      <c r="L21" s="23"/>
      <c r="M21" s="24">
        <f>M20*1.19</f>
        <v>769578.30739999993</v>
      </c>
      <c r="N21" s="22" t="s">
        <v>146</v>
      </c>
      <c r="O21" s="23"/>
      <c r="P21" s="23"/>
      <c r="Q21" s="25">
        <f>Q20*1.19</f>
        <v>808640.05739999993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  <ignoredErrors>
    <ignoredError sqref="E7 I7:I9 L7:M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C84D-2BEC-4587-97A9-BFEE7A848AC8}">
  <dimension ref="B1:Q21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4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4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4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172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10"/>
      <c r="H5" s="8">
        <v>3</v>
      </c>
      <c r="I5" s="9">
        <f>H5*'Matriz de Carga'!H4</f>
        <v>278100</v>
      </c>
      <c r="J5" s="6" t="s">
        <v>130</v>
      </c>
      <c r="K5" s="10"/>
      <c r="L5" s="8">
        <v>3.1</v>
      </c>
      <c r="M5" s="9">
        <f>L5*'Matriz de Carga'!H4</f>
        <v>287370</v>
      </c>
      <c r="N5" s="6" t="s">
        <v>130</v>
      </c>
      <c r="O5" s="10"/>
      <c r="P5" s="8">
        <v>3</v>
      </c>
      <c r="Q5" s="11">
        <f>P5*'Matriz de Carga'!H4</f>
        <v>278100</v>
      </c>
    </row>
    <row r="6" spans="2:17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E6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13">
        <f>E6</f>
        <v>97954.5</v>
      </c>
    </row>
    <row r="7" spans="2:17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tr">
        <f>C7</f>
        <v>06L115562B</v>
      </c>
      <c r="H7" s="27">
        <v>1</v>
      </c>
      <c r="I7" s="34">
        <f>(VLOOKUP(G7,'Matriz de Carga'!$C$3:$D$61,2,0))*H7</f>
        <v>18107</v>
      </c>
      <c r="J7" s="12" t="s">
        <v>133</v>
      </c>
      <c r="K7" s="26" t="str">
        <f>C7</f>
        <v>06L115562B</v>
      </c>
      <c r="L7" s="27">
        <v>1</v>
      </c>
      <c r="M7" s="34">
        <f>(VLOOKUP(K7,'Matriz de Carga'!$C$3:$D$61,2,0))*L7</f>
        <v>18107</v>
      </c>
      <c r="N7" s="12" t="s">
        <v>133</v>
      </c>
      <c r="O7" s="26" t="str">
        <f>C7</f>
        <v>06L115562B</v>
      </c>
      <c r="P7" s="27">
        <v>1</v>
      </c>
      <c r="Q7" s="34">
        <f>(VLOOKUP(O7,'Matriz de Carga'!$C$3:$D$61,2,0))*P7</f>
        <v>18107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tr">
        <f>G8</f>
        <v>5Q0129620B</v>
      </c>
      <c r="L8" s="27">
        <v>1</v>
      </c>
      <c r="M8" s="34">
        <f>(VLOOKUP(K8,'Matriz de Carga'!$C$3:$D$61,2,0))*L8</f>
        <v>35420</v>
      </c>
      <c r="N8" s="12" t="s">
        <v>135</v>
      </c>
      <c r="O8" s="26" t="str">
        <f>G8</f>
        <v>5Q0129620B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118</v>
      </c>
      <c r="D9" s="27">
        <v>1</v>
      </c>
      <c r="E9" s="33">
        <f>(VLOOKUP(C9,'Matriz de Carga'!$C$3:$D$61,2,0))*D9</f>
        <v>12888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tr">
        <f>G9</f>
        <v>5Q0819669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G9</f>
        <v>5Q0819669</v>
      </c>
      <c r="P9" s="27">
        <v>1</v>
      </c>
      <c r="Q9" s="34">
        <f>(VLOOKUP(O9,'Matriz de Carga'!$C$3:$D$61,2,0))*P9</f>
        <v>49520</v>
      </c>
    </row>
    <row r="10" spans="2:17">
      <c r="B10" s="12" t="s">
        <v>154</v>
      </c>
      <c r="C10" s="26" t="s">
        <v>116</v>
      </c>
      <c r="D10" s="27">
        <v>3</v>
      </c>
      <c r="E10" s="33">
        <f>(VLOOKUP(C10,'Matriz de Carga'!$C$3:$D$61,2,0))*D10</f>
        <v>8370</v>
      </c>
      <c r="F10" s="12" t="s">
        <v>138</v>
      </c>
      <c r="G10" s="26" t="s">
        <v>54</v>
      </c>
      <c r="H10" s="27">
        <v>4</v>
      </c>
      <c r="I10" s="34">
        <f>(VLOOKUP(G10,'Matriz de Carga'!$C$3:$D$61,2,0))*H10</f>
        <v>122348</v>
      </c>
      <c r="J10" s="12" t="s">
        <v>138</v>
      </c>
      <c r="K10" s="26" t="s">
        <v>54</v>
      </c>
      <c r="L10" s="27">
        <v>4</v>
      </c>
      <c r="M10" s="34">
        <f>(VLOOKUP(K10,'Matriz de Carga'!$C$3:$D$61,2,0))*L10</f>
        <v>122348</v>
      </c>
      <c r="N10" s="12" t="s">
        <v>138</v>
      </c>
      <c r="O10" s="26" t="s">
        <v>54</v>
      </c>
      <c r="P10" s="27">
        <v>4</v>
      </c>
      <c r="Q10" s="34">
        <f>(VLOOKUP(O10,'Matriz de Carga'!$C$3:$D$61,2,0))*P10</f>
        <v>122348</v>
      </c>
    </row>
    <row r="11" spans="2:17">
      <c r="B11" s="15"/>
      <c r="C11" s="30"/>
      <c r="D11" s="30"/>
      <c r="E11" s="28"/>
      <c r="F11" s="12" t="s">
        <v>136</v>
      </c>
      <c r="G11" s="26" t="s">
        <v>118</v>
      </c>
      <c r="H11" s="27">
        <v>1</v>
      </c>
      <c r="I11" s="33">
        <f>(VLOOKUP(G11,'Matriz de Carga'!$C$3:$D$61,2,0))*H11</f>
        <v>12888</v>
      </c>
      <c r="J11" s="12" t="s">
        <v>136</v>
      </c>
      <c r="K11" s="26" t="s">
        <v>118</v>
      </c>
      <c r="L11" s="27">
        <v>1</v>
      </c>
      <c r="M11" s="33">
        <f>(VLOOKUP(K11,'Matriz de Carga'!$C$3:$D$61,2,0))*L11</f>
        <v>12888</v>
      </c>
      <c r="N11" s="12" t="s">
        <v>136</v>
      </c>
      <c r="O11" s="26" t="s">
        <v>118</v>
      </c>
      <c r="P11" s="27">
        <v>1</v>
      </c>
      <c r="Q11" s="34">
        <f>(VLOOKUP(O11,'Matriz de Carga'!$C$3:$D$61,2,0))*P11</f>
        <v>12888</v>
      </c>
    </row>
    <row r="12" spans="2:17">
      <c r="B12" s="14"/>
      <c r="C12" s="29"/>
      <c r="D12" s="29"/>
      <c r="E12" s="28"/>
      <c r="F12" s="12" t="s">
        <v>154</v>
      </c>
      <c r="G12" s="26" t="s">
        <v>116</v>
      </c>
      <c r="H12" s="27">
        <v>3</v>
      </c>
      <c r="I12" s="33">
        <f>(VLOOKUP(G12,'Matriz de Carga'!$C$3:$D$61,2,0))*H12</f>
        <v>8370</v>
      </c>
      <c r="J12" s="12" t="s">
        <v>154</v>
      </c>
      <c r="K12" s="26" t="s">
        <v>116</v>
      </c>
      <c r="L12" s="27">
        <v>3</v>
      </c>
      <c r="M12" s="33">
        <f>(VLOOKUP(K12,'Matriz de Carga'!$C$3:$D$61,2,0))*L12</f>
        <v>8370</v>
      </c>
      <c r="N12" s="12" t="s">
        <v>154</v>
      </c>
      <c r="O12" s="26" t="s">
        <v>116</v>
      </c>
      <c r="P12" s="27">
        <v>3</v>
      </c>
      <c r="Q12" s="34">
        <f>(VLOOKUP(O12,'Matriz de Carga'!$C$3:$D$61,2,0))*P12</f>
        <v>8370</v>
      </c>
    </row>
    <row r="13" spans="2:17">
      <c r="B13" s="14"/>
      <c r="C13" s="29"/>
      <c r="D13" s="29"/>
      <c r="E13" s="28"/>
      <c r="F13" s="12" t="s">
        <v>139</v>
      </c>
      <c r="G13" s="26" t="s">
        <v>94</v>
      </c>
      <c r="H13" s="27">
        <v>1</v>
      </c>
      <c r="I13" s="33">
        <f>(VLOOKUP(G13,'Matriz de Carga'!$C$3:$D$61,2,0))*H13</f>
        <v>32683</v>
      </c>
      <c r="J13" s="12" t="s">
        <v>140</v>
      </c>
      <c r="K13" s="26" t="s">
        <v>62</v>
      </c>
      <c r="L13" s="27">
        <v>1</v>
      </c>
      <c r="M13" s="34">
        <f>(VLOOKUP(K13,'Matriz de Carga'!$C$3:$D$61,2,0))*L13</f>
        <v>37157</v>
      </c>
      <c r="N13" s="12" t="s">
        <v>139</v>
      </c>
      <c r="O13" s="26" t="s">
        <v>94</v>
      </c>
      <c r="P13" s="27">
        <v>1</v>
      </c>
      <c r="Q13" s="34">
        <f>(VLOOKUP(O13,'Matriz de Carga'!$C$3:$D$61,2,0))*P13</f>
        <v>32683</v>
      </c>
    </row>
    <row r="14" spans="2:17">
      <c r="B14" s="14"/>
      <c r="C14" s="29"/>
      <c r="D14" s="29"/>
      <c r="E14" s="28"/>
      <c r="F14" s="12" t="s">
        <v>173</v>
      </c>
      <c r="G14" s="26" t="s">
        <v>96</v>
      </c>
      <c r="H14" s="27">
        <v>0.47</v>
      </c>
      <c r="I14" s="33">
        <f>(VLOOKUP(G14,'Matriz de Carga'!$C$3:$D$61,2,0))*H14</f>
        <v>38635.409999999996</v>
      </c>
      <c r="J14" s="12" t="s">
        <v>139</v>
      </c>
      <c r="K14" s="26" t="s">
        <v>94</v>
      </c>
      <c r="L14" s="27">
        <v>1</v>
      </c>
      <c r="M14" s="33">
        <f>(VLOOKUP(K14,'Matriz de Carga'!$C$3:$D$61,2,0))*L14</f>
        <v>32683</v>
      </c>
      <c r="N14" s="12" t="s">
        <v>173</v>
      </c>
      <c r="O14" s="26" t="s">
        <v>96</v>
      </c>
      <c r="P14" s="27">
        <v>0.47</v>
      </c>
      <c r="Q14" s="34">
        <f>(VLOOKUP(O14,'Matriz de Carga'!$C$3:$D$61,2,0))*P14</f>
        <v>38635.409999999996</v>
      </c>
    </row>
    <row r="15" spans="2:17">
      <c r="B15" s="14"/>
      <c r="C15" s="29"/>
      <c r="D15" s="29"/>
      <c r="E15" s="28"/>
      <c r="F15" s="12" t="s">
        <v>174</v>
      </c>
      <c r="G15" s="26" t="s">
        <v>102</v>
      </c>
      <c r="H15" s="27">
        <v>2</v>
      </c>
      <c r="I15" s="33">
        <f>(VLOOKUP(G15,'Matriz de Carga'!$C$3:$D$61,2,0))*H15</f>
        <v>75322</v>
      </c>
      <c r="J15" s="12" t="s">
        <v>173</v>
      </c>
      <c r="K15" s="26" t="s">
        <v>96</v>
      </c>
      <c r="L15" s="27">
        <v>0.47</v>
      </c>
      <c r="M15" s="33">
        <f>(VLOOKUP(K15,'Matriz de Carga'!$C$3:$D$61,2,0))*L15</f>
        <v>38635.409999999996</v>
      </c>
      <c r="N15" s="12" t="s">
        <v>174</v>
      </c>
      <c r="O15" s="26" t="s">
        <v>102</v>
      </c>
      <c r="P15" s="27">
        <v>2</v>
      </c>
      <c r="Q15" s="34">
        <f>(VLOOKUP(O15,'Matriz de Carga'!$C$3:$D$61,2,0))*P15</f>
        <v>75322</v>
      </c>
    </row>
    <row r="16" spans="2:17">
      <c r="B16" s="14"/>
      <c r="C16" s="29"/>
      <c r="D16" s="29"/>
      <c r="E16" s="28"/>
      <c r="F16" s="12"/>
      <c r="G16" s="26"/>
      <c r="H16" s="27"/>
      <c r="I16" s="33"/>
      <c r="J16" s="12" t="s">
        <v>174</v>
      </c>
      <c r="K16" s="26" t="s">
        <v>102</v>
      </c>
      <c r="L16" s="27">
        <v>2</v>
      </c>
      <c r="M16" s="33">
        <f>(VLOOKUP(K16,'Matriz de Carga'!$C$3:$D$61,2,0))*L16</f>
        <v>75322</v>
      </c>
      <c r="N16" s="12"/>
      <c r="O16" s="26"/>
      <c r="P16" s="27"/>
      <c r="Q16" s="34"/>
    </row>
    <row r="17" spans="2:17">
      <c r="B17" s="14"/>
      <c r="C17" s="29"/>
      <c r="D17" s="29"/>
      <c r="E17" s="28"/>
      <c r="F17" s="12"/>
      <c r="G17" s="26"/>
      <c r="H17" s="27"/>
      <c r="I17" s="33"/>
      <c r="J17" s="12"/>
      <c r="K17" s="26"/>
      <c r="L17" s="27"/>
      <c r="M17" s="33"/>
      <c r="N17" s="12"/>
      <c r="O17" s="26"/>
      <c r="P17" s="31"/>
      <c r="Q17" s="34"/>
    </row>
    <row r="18" spans="2:17">
      <c r="B18" s="15" t="s">
        <v>143</v>
      </c>
      <c r="C18" s="30"/>
      <c r="D18" s="30"/>
      <c r="E18" s="32">
        <f>SUM(E6:E17)</f>
        <v>186839.5</v>
      </c>
      <c r="F18" s="15" t="s">
        <v>143</v>
      </c>
      <c r="G18" s="30"/>
      <c r="H18" s="30"/>
      <c r="I18" s="32">
        <f>SUM(I6:I17)</f>
        <v>491247.91</v>
      </c>
      <c r="J18" s="15" t="s">
        <v>143</v>
      </c>
      <c r="K18" s="30"/>
      <c r="L18" s="30"/>
      <c r="M18" s="32">
        <f>SUM(M6:M17)</f>
        <v>528404.90999999992</v>
      </c>
      <c r="N18" s="15" t="s">
        <v>143</v>
      </c>
      <c r="O18" s="30"/>
      <c r="P18" s="30"/>
      <c r="Q18" s="16">
        <f>SUM(Q6:Q17)</f>
        <v>491247.91</v>
      </c>
    </row>
    <row r="19" spans="2:17" ht="15.75" thickBot="1">
      <c r="B19" s="17" t="s">
        <v>144</v>
      </c>
      <c r="C19" s="18"/>
      <c r="D19" s="18"/>
      <c r="E19" s="19">
        <f>'Matriz de Carga'!H12</f>
        <v>30000</v>
      </c>
      <c r="F19" s="17" t="s">
        <v>144</v>
      </c>
      <c r="G19" s="20"/>
      <c r="H19" s="20"/>
      <c r="I19" s="19">
        <f>'Matriz de Carga'!H12</f>
        <v>30000</v>
      </c>
      <c r="J19" s="17" t="s">
        <v>144</v>
      </c>
      <c r="K19" s="20"/>
      <c r="L19" s="20"/>
      <c r="M19" s="19">
        <f>'Matriz de Carga'!H12</f>
        <v>30000</v>
      </c>
      <c r="N19" s="17" t="s">
        <v>144</v>
      </c>
      <c r="O19" s="20"/>
      <c r="P19" s="20"/>
      <c r="Q19" s="21">
        <f>'Matriz de Carga'!H12</f>
        <v>30000</v>
      </c>
    </row>
    <row r="20" spans="2:17" ht="15.75" thickBot="1">
      <c r="B20" s="22" t="s">
        <v>145</v>
      </c>
      <c r="C20" s="23"/>
      <c r="D20" s="23"/>
      <c r="E20" s="24">
        <f>E18+E5+E19</f>
        <v>365159.5</v>
      </c>
      <c r="F20" s="22" t="s">
        <v>145</v>
      </c>
      <c r="G20" s="23"/>
      <c r="H20" s="23"/>
      <c r="I20" s="24">
        <f>I18+I5+I19</f>
        <v>799347.90999999992</v>
      </c>
      <c r="J20" s="22" t="s">
        <v>145</v>
      </c>
      <c r="K20" s="23"/>
      <c r="L20" s="23"/>
      <c r="M20" s="24">
        <f>M18+M5+M19</f>
        <v>845774.90999999992</v>
      </c>
      <c r="N20" s="22" t="s">
        <v>145</v>
      </c>
      <c r="O20" s="23"/>
      <c r="P20" s="23"/>
      <c r="Q20" s="25">
        <f>Q18+Q5+Q19</f>
        <v>799347.90999999992</v>
      </c>
    </row>
    <row r="21" spans="2:17" ht="15.75" thickBot="1">
      <c r="B21" s="22" t="s">
        <v>146</v>
      </c>
      <c r="C21" s="23"/>
      <c r="D21" s="23"/>
      <c r="E21" s="24">
        <f>E20*1.19</f>
        <v>434539.80499999999</v>
      </c>
      <c r="F21" s="22" t="s">
        <v>146</v>
      </c>
      <c r="G21" s="23"/>
      <c r="H21" s="23"/>
      <c r="I21" s="24">
        <f>I20*1.19</f>
        <v>951224.01289999986</v>
      </c>
      <c r="J21" s="22" t="s">
        <v>146</v>
      </c>
      <c r="K21" s="23"/>
      <c r="L21" s="23"/>
      <c r="M21" s="24">
        <f>M20*1.19</f>
        <v>1006472.1428999999</v>
      </c>
      <c r="N21" s="22" t="s">
        <v>146</v>
      </c>
      <c r="O21" s="23"/>
      <c r="P21" s="23"/>
      <c r="Q21" s="25">
        <f>Q20*1.19</f>
        <v>951224.01289999986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8948-9FFF-493D-8E95-8093EDD76D35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2.6</v>
      </c>
      <c r="M5" s="9">
        <f>L5*'Matriz de Carga'!H4</f>
        <v>241020</v>
      </c>
      <c r="N5" s="6" t="s">
        <v>130</v>
      </c>
      <c r="O5" s="10"/>
      <c r="P5" s="8">
        <v>2.7</v>
      </c>
      <c r="Q5" s="9">
        <f>P5*'Matriz de Carga'!H4</f>
        <v>250290.00000000003</v>
      </c>
      <c r="R5" s="6" t="s">
        <v>130</v>
      </c>
      <c r="S5" s="10"/>
      <c r="T5" s="8">
        <v>2.6</v>
      </c>
      <c r="U5" s="11">
        <f>T5*'Matriz de Carga'!H4</f>
        <v>241020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323050</v>
      </c>
      <c r="N16" s="15" t="s">
        <v>143</v>
      </c>
      <c r="O16" s="30"/>
      <c r="P16" s="30"/>
      <c r="Q16" s="32">
        <f>SUM(Q6:Q15)</f>
        <v>346802</v>
      </c>
      <c r="R16" s="15" t="s">
        <v>143</v>
      </c>
      <c r="S16" s="30"/>
      <c r="T16" s="30"/>
      <c r="U16" s="16">
        <f>SUM(U6:U15)</f>
        <v>323050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324340</v>
      </c>
      <c r="F18" s="22" t="s">
        <v>145</v>
      </c>
      <c r="G18" s="23"/>
      <c r="H18" s="23"/>
      <c r="I18" s="24">
        <f>I16+I5+I17</f>
        <v>318365</v>
      </c>
      <c r="J18" s="22" t="s">
        <v>145</v>
      </c>
      <c r="K18" s="23"/>
      <c r="L18" s="23"/>
      <c r="M18" s="24">
        <f>M16+M5+M17</f>
        <v>594070</v>
      </c>
      <c r="N18" s="22" t="s">
        <v>145</v>
      </c>
      <c r="O18" s="23"/>
      <c r="P18" s="23"/>
      <c r="Q18" s="24">
        <f>Q16+Q5+Q17</f>
        <v>627092</v>
      </c>
      <c r="R18" s="22" t="s">
        <v>145</v>
      </c>
      <c r="S18" s="23"/>
      <c r="T18" s="23"/>
      <c r="U18" s="25">
        <f>U16+U5+U17</f>
        <v>594070</v>
      </c>
    </row>
    <row r="19" spans="2:21" ht="15.75" thickBot="1">
      <c r="B19" s="22" t="s">
        <v>146</v>
      </c>
      <c r="C19" s="23"/>
      <c r="D19" s="23"/>
      <c r="E19" s="24">
        <f>E18*1.19</f>
        <v>385964.6</v>
      </c>
      <c r="F19" s="22" t="s">
        <v>146</v>
      </c>
      <c r="G19" s="23"/>
      <c r="H19" s="23"/>
      <c r="I19" s="24">
        <f>I18*1.19</f>
        <v>378854.35</v>
      </c>
      <c r="J19" s="22" t="s">
        <v>146</v>
      </c>
      <c r="K19" s="23"/>
      <c r="L19" s="23"/>
      <c r="M19" s="24">
        <f>M18*1.19</f>
        <v>706943.29999999993</v>
      </c>
      <c r="N19" s="22" t="s">
        <v>146</v>
      </c>
      <c r="O19" s="23"/>
      <c r="P19" s="23"/>
      <c r="Q19" s="24">
        <f>Q18*1.19</f>
        <v>746239.48</v>
      </c>
      <c r="R19" s="22" t="s">
        <v>146</v>
      </c>
      <c r="S19" s="23"/>
      <c r="T19" s="23"/>
      <c r="U19" s="25">
        <f>U18*1.19</f>
        <v>706943.29999999993</v>
      </c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622B-C1D2-4788-9243-3AF294B92A75}">
  <sheetPr codeName="Hoja2">
    <tabColor rgb="FFFFFF00"/>
  </sheetPr>
  <dimension ref="B1:L61"/>
  <sheetViews>
    <sheetView showGridLines="0" zoomScale="90" zoomScaleNormal="90" workbookViewId="0">
      <selection activeCell="G26" sqref="G26"/>
    </sheetView>
  </sheetViews>
  <sheetFormatPr baseColWidth="10" defaultColWidth="11.42578125" defaultRowHeight="15"/>
  <cols>
    <col min="1" max="1" width="4.7109375" style="1" customWidth="1"/>
    <col min="2" max="2" width="27.28515625" style="1" bestFit="1" customWidth="1"/>
    <col min="3" max="3" width="12.5703125" style="1" bestFit="1" customWidth="1"/>
    <col min="4" max="4" width="38.42578125" style="1" bestFit="1" customWidth="1"/>
    <col min="5" max="5" width="40.140625" style="1" bestFit="1" customWidth="1"/>
    <col min="6" max="6" width="11.42578125" style="1"/>
    <col min="7" max="7" width="96.42578125" style="1" bestFit="1" customWidth="1"/>
    <col min="8" max="8" width="37.140625" style="1" bestFit="1" customWidth="1"/>
    <col min="9" max="9" width="39.28515625" style="1" bestFit="1" customWidth="1"/>
    <col min="10" max="16384" width="11.42578125" style="1"/>
  </cols>
  <sheetData>
    <row r="1" spans="2:12" ht="20.25" thickTop="1" thickBot="1">
      <c r="B1" s="76" t="s">
        <v>37</v>
      </c>
      <c r="C1" s="77"/>
      <c r="D1" s="77"/>
      <c r="E1" s="77"/>
      <c r="F1" s="77"/>
      <c r="G1" s="77"/>
      <c r="H1" s="77"/>
      <c r="I1" s="78"/>
    </row>
    <row r="2" spans="2:12" ht="16.5" thickTop="1" thickBot="1">
      <c r="C2" s="48"/>
    </row>
    <row r="3" spans="2:12" ht="22.5" thickTop="1" thickBot="1">
      <c r="B3" s="40" t="s">
        <v>38</v>
      </c>
      <c r="C3" s="40" t="s">
        <v>39</v>
      </c>
      <c r="D3" s="40" t="s">
        <v>40</v>
      </c>
      <c r="E3" s="40" t="s">
        <v>41</v>
      </c>
      <c r="G3" s="39" t="s">
        <v>42</v>
      </c>
      <c r="H3" s="39" t="s">
        <v>40</v>
      </c>
      <c r="I3" s="39" t="s">
        <v>41</v>
      </c>
    </row>
    <row r="4" spans="2:12" ht="17.25" customHeight="1" thickTop="1" thickBot="1">
      <c r="B4" s="45" t="s">
        <v>43</v>
      </c>
      <c r="C4" s="41" t="s">
        <v>44</v>
      </c>
      <c r="D4" s="44">
        <v>40998</v>
      </c>
      <c r="E4" s="43">
        <f t="shared" ref="E4:E10" si="0">D4*1.19</f>
        <v>48787.619999999995</v>
      </c>
      <c r="G4" s="87" t="s">
        <v>45</v>
      </c>
      <c r="H4" s="85">
        <v>92700</v>
      </c>
      <c r="I4" s="81">
        <f>+H4*1.19</f>
        <v>110313</v>
      </c>
    </row>
    <row r="5" spans="2:12" ht="17.25" customHeight="1" thickTop="1" thickBot="1">
      <c r="B5" s="45" t="s">
        <v>46</v>
      </c>
      <c r="C5" s="42" t="s">
        <v>47</v>
      </c>
      <c r="D5" s="44">
        <v>38350</v>
      </c>
      <c r="E5" s="43">
        <f t="shared" si="0"/>
        <v>45636.5</v>
      </c>
      <c r="G5" s="88"/>
      <c r="H5" s="86"/>
      <c r="I5" s="82"/>
    </row>
    <row r="6" spans="2:12" ht="17.25" customHeight="1" thickTop="1" thickBot="1">
      <c r="B6" s="45" t="s">
        <v>46</v>
      </c>
      <c r="C6" s="42" t="s">
        <v>48</v>
      </c>
      <c r="D6" s="44">
        <v>33515</v>
      </c>
      <c r="E6" s="43">
        <f t="shared" si="0"/>
        <v>39882.85</v>
      </c>
      <c r="G6" s="83" t="s">
        <v>49</v>
      </c>
      <c r="H6" s="85">
        <v>15900</v>
      </c>
      <c r="I6" s="79">
        <f t="shared" ref="I6" si="1">+H6*1.19</f>
        <v>18921</v>
      </c>
    </row>
    <row r="7" spans="2:12" ht="17.25" customHeight="1" thickTop="1" thickBot="1">
      <c r="B7" s="45" t="s">
        <v>46</v>
      </c>
      <c r="C7" s="42" t="s">
        <v>50</v>
      </c>
      <c r="D7" s="44">
        <v>33515</v>
      </c>
      <c r="E7" s="43">
        <f t="shared" si="0"/>
        <v>39882.85</v>
      </c>
      <c r="G7" s="84"/>
      <c r="H7" s="86"/>
      <c r="I7" s="80"/>
      <c r="J7"/>
      <c r="K7" s="69"/>
      <c r="L7" s="70"/>
    </row>
    <row r="8" spans="2:12" ht="17.25" customHeight="1" thickTop="1" thickBot="1">
      <c r="B8" s="45" t="s">
        <v>46</v>
      </c>
      <c r="C8" s="42" t="s">
        <v>51</v>
      </c>
      <c r="D8" s="44">
        <v>29801</v>
      </c>
      <c r="E8" s="43">
        <f t="shared" si="0"/>
        <v>35463.189999999995</v>
      </c>
      <c r="G8" s="83" t="s">
        <v>52</v>
      </c>
      <c r="H8" s="85">
        <v>15900</v>
      </c>
      <c r="I8" s="79">
        <f t="shared" ref="I8" si="2">+H8*1.19</f>
        <v>18921</v>
      </c>
      <c r="J8" s="67"/>
      <c r="K8" s="69"/>
      <c r="L8" s="70"/>
    </row>
    <row r="9" spans="2:12" ht="16.5" customHeight="1" thickTop="1" thickBot="1">
      <c r="B9" s="45" t="s">
        <v>46</v>
      </c>
      <c r="C9" s="42" t="s">
        <v>53</v>
      </c>
      <c r="D9" s="44">
        <v>38249</v>
      </c>
      <c r="E9" s="43">
        <f t="shared" si="0"/>
        <v>45516.31</v>
      </c>
      <c r="G9" s="84"/>
      <c r="H9" s="86"/>
      <c r="I9" s="80"/>
      <c r="L9" s="70"/>
    </row>
    <row r="10" spans="2:12" ht="16.5" customHeight="1" thickTop="1" thickBot="1">
      <c r="B10" s="45" t="s">
        <v>46</v>
      </c>
      <c r="C10" s="41" t="s">
        <v>54</v>
      </c>
      <c r="D10" s="44">
        <v>30587</v>
      </c>
      <c r="E10" s="43">
        <f t="shared" si="0"/>
        <v>36398.53</v>
      </c>
      <c r="G10" s="83" t="s">
        <v>55</v>
      </c>
      <c r="H10" s="85">
        <v>17185</v>
      </c>
      <c r="I10" s="79">
        <f t="shared" ref="I10" si="3">+H10*1.19</f>
        <v>20450.149999999998</v>
      </c>
      <c r="L10" s="70"/>
    </row>
    <row r="11" spans="2:12" ht="16.5" customHeight="1" thickTop="1" thickBot="1">
      <c r="B11" s="45" t="s">
        <v>46</v>
      </c>
      <c r="C11" s="41" t="s">
        <v>56</v>
      </c>
      <c r="D11" s="44">
        <v>27877</v>
      </c>
      <c r="E11" s="43">
        <f>D11*1.19</f>
        <v>33173.629999999997</v>
      </c>
      <c r="G11" s="84"/>
      <c r="H11" s="86"/>
      <c r="I11" s="80"/>
      <c r="J11" s="68"/>
      <c r="K11" s="69"/>
      <c r="L11" s="70"/>
    </row>
    <row r="12" spans="2:12" ht="16.5" customHeight="1" thickTop="1" thickBot="1">
      <c r="B12" s="45" t="s">
        <v>46</v>
      </c>
      <c r="C12" s="51" t="s">
        <v>57</v>
      </c>
      <c r="D12" s="44">
        <v>15471</v>
      </c>
      <c r="E12" s="43">
        <f>D12*1.19</f>
        <v>18410.489999999998</v>
      </c>
      <c r="G12" s="83" t="s">
        <v>58</v>
      </c>
      <c r="H12" s="85">
        <v>30000</v>
      </c>
      <c r="I12" s="79">
        <f t="shared" ref="I12" si="4">+H12*1.19</f>
        <v>35700</v>
      </c>
      <c r="L12" s="70"/>
    </row>
    <row r="13" spans="2:12" ht="16.5" customHeight="1" thickTop="1" thickBot="1">
      <c r="B13" s="45" t="s">
        <v>59</v>
      </c>
      <c r="C13" s="52" t="s">
        <v>60</v>
      </c>
      <c r="D13" s="44">
        <v>23752</v>
      </c>
      <c r="E13" s="43">
        <f t="shared" ref="E13:E18" si="5">D13*1.19</f>
        <v>28264.879999999997</v>
      </c>
      <c r="G13" s="84"/>
      <c r="H13" s="86"/>
      <c r="I13" s="80"/>
      <c r="L13" s="70"/>
    </row>
    <row r="14" spans="2:12" ht="16.5" thickTop="1" thickBot="1">
      <c r="B14" s="45" t="s">
        <v>59</v>
      </c>
      <c r="C14" s="52" t="s">
        <v>61</v>
      </c>
      <c r="D14" s="44">
        <v>40413</v>
      </c>
      <c r="E14" s="43">
        <f t="shared" si="5"/>
        <v>48091.47</v>
      </c>
      <c r="L14" s="70"/>
    </row>
    <row r="15" spans="2:12" ht="16.5" thickTop="1" thickBot="1">
      <c r="B15" s="45" t="s">
        <v>59</v>
      </c>
      <c r="C15" s="52" t="s">
        <v>62</v>
      </c>
      <c r="D15" s="44">
        <v>37157</v>
      </c>
      <c r="E15" s="43">
        <f t="shared" si="5"/>
        <v>44216.829999999994</v>
      </c>
      <c r="L15" s="70"/>
    </row>
    <row r="16" spans="2:12" ht="16.5" thickTop="1" thickBot="1">
      <c r="B16" s="45" t="s">
        <v>63</v>
      </c>
      <c r="C16" s="51" t="s">
        <v>64</v>
      </c>
      <c r="D16" s="44">
        <v>20200</v>
      </c>
      <c r="E16" s="43">
        <f t="shared" si="5"/>
        <v>24038</v>
      </c>
    </row>
    <row r="17" spans="2:5" ht="16.5" thickTop="1" thickBot="1">
      <c r="B17" s="45" t="s">
        <v>63</v>
      </c>
      <c r="C17" s="52" t="s">
        <v>65</v>
      </c>
      <c r="D17" s="44">
        <v>21231</v>
      </c>
      <c r="E17" s="43">
        <f t="shared" si="5"/>
        <v>25264.89</v>
      </c>
    </row>
    <row r="18" spans="2:5" ht="16.5" thickTop="1" thickBot="1">
      <c r="B18" s="45" t="s">
        <v>63</v>
      </c>
      <c r="C18" s="51" t="s">
        <v>66</v>
      </c>
      <c r="D18" s="44">
        <v>17084</v>
      </c>
      <c r="E18" s="43">
        <f t="shared" si="5"/>
        <v>20329.96</v>
      </c>
    </row>
    <row r="19" spans="2:5" ht="16.5" thickTop="1" thickBot="1">
      <c r="B19" s="45" t="s">
        <v>63</v>
      </c>
      <c r="C19" s="52" t="s">
        <v>67</v>
      </c>
      <c r="D19" s="44">
        <v>18107</v>
      </c>
      <c r="E19" s="43">
        <f>D19*1.19</f>
        <v>21547.329999999998</v>
      </c>
    </row>
    <row r="20" spans="2:5" ht="16.5" thickTop="1" thickBot="1">
      <c r="B20" s="45" t="s">
        <v>63</v>
      </c>
      <c r="C20" s="51" t="s">
        <v>68</v>
      </c>
      <c r="D20" s="44">
        <v>20294</v>
      </c>
      <c r="E20" s="43">
        <f>D20*1.19</f>
        <v>24149.86</v>
      </c>
    </row>
    <row r="21" spans="2:5" ht="16.5" thickTop="1" thickBot="1">
      <c r="B21" s="45" t="s">
        <v>69</v>
      </c>
      <c r="C21" s="42" t="s">
        <v>70</v>
      </c>
      <c r="D21" s="44">
        <v>63227</v>
      </c>
      <c r="E21" s="43">
        <f>D21*1.19</f>
        <v>75240.12999999999</v>
      </c>
    </row>
    <row r="22" spans="2:5" ht="16.5" thickTop="1" thickBot="1">
      <c r="B22" s="45" t="s">
        <v>46</v>
      </c>
      <c r="C22" s="51" t="s">
        <v>71</v>
      </c>
      <c r="D22" s="44">
        <v>45349</v>
      </c>
      <c r="E22" s="43">
        <f>D22*1.19</f>
        <v>53965.31</v>
      </c>
    </row>
    <row r="23" spans="2:5" ht="16.5" thickTop="1" thickBot="1">
      <c r="B23" s="45" t="s">
        <v>72</v>
      </c>
      <c r="C23" s="42" t="s">
        <v>73</v>
      </c>
      <c r="D23" s="44">
        <v>6933</v>
      </c>
      <c r="E23" s="43">
        <f t="shared" ref="E23" si="6">D23*1.19</f>
        <v>8250.27</v>
      </c>
    </row>
    <row r="24" spans="2:5" ht="16.5" thickTop="1" thickBot="1">
      <c r="B24" s="45" t="s">
        <v>59</v>
      </c>
      <c r="C24" s="42" t="s">
        <v>74</v>
      </c>
      <c r="D24" s="44">
        <v>58908</v>
      </c>
      <c r="E24" s="43">
        <f t="shared" ref="E24" si="7">D24*1.19</f>
        <v>70100.52</v>
      </c>
    </row>
    <row r="25" spans="2:5" ht="16.5" thickTop="1" thickBot="1">
      <c r="B25" s="45" t="s">
        <v>59</v>
      </c>
      <c r="C25" s="42" t="s">
        <v>75</v>
      </c>
      <c r="D25" s="44">
        <v>56588</v>
      </c>
      <c r="E25" s="43">
        <f t="shared" ref="E25" si="8">D25*1.19</f>
        <v>67339.72</v>
      </c>
    </row>
    <row r="26" spans="2:5" ht="16.5" thickTop="1" thickBot="1">
      <c r="B26" s="45" t="s">
        <v>59</v>
      </c>
      <c r="C26" s="42" t="s">
        <v>76</v>
      </c>
      <c r="D26" s="44">
        <v>23752</v>
      </c>
      <c r="E26" s="43">
        <f t="shared" ref="E26" si="9">D26*1.19</f>
        <v>28264.879999999997</v>
      </c>
    </row>
    <row r="27" spans="2:5" ht="16.5" thickTop="1" thickBot="1">
      <c r="B27" s="45" t="s">
        <v>59</v>
      </c>
      <c r="C27" s="42" t="s">
        <v>77</v>
      </c>
      <c r="D27" s="44">
        <v>293350</v>
      </c>
      <c r="E27" s="43">
        <f t="shared" ref="E27" si="10">D27*1.19</f>
        <v>349086.5</v>
      </c>
    </row>
    <row r="28" spans="2:5" ht="16.5" thickTop="1" thickBot="1">
      <c r="B28" s="45" t="s">
        <v>78</v>
      </c>
      <c r="C28" s="51" t="s">
        <v>79</v>
      </c>
      <c r="D28" s="44">
        <v>35420</v>
      </c>
      <c r="E28" s="43">
        <f t="shared" ref="E28:E34" si="11">D28*1.19</f>
        <v>42149.799999999996</v>
      </c>
    </row>
    <row r="29" spans="2:5" ht="16.5" thickTop="1" thickBot="1">
      <c r="B29" s="45" t="s">
        <v>78</v>
      </c>
      <c r="C29" s="42" t="s">
        <v>80</v>
      </c>
      <c r="D29" s="44">
        <v>17123</v>
      </c>
      <c r="E29" s="43">
        <f t="shared" si="11"/>
        <v>20376.37</v>
      </c>
    </row>
    <row r="30" spans="2:5" ht="16.5" thickTop="1" thickBot="1">
      <c r="B30" s="45" t="s">
        <v>78</v>
      </c>
      <c r="C30" s="42" t="s">
        <v>81</v>
      </c>
      <c r="D30" s="44">
        <v>32372</v>
      </c>
      <c r="E30" s="43">
        <f t="shared" si="11"/>
        <v>38522.68</v>
      </c>
    </row>
    <row r="31" spans="2:5" ht="16.5" thickTop="1" thickBot="1">
      <c r="B31" s="45" t="s">
        <v>78</v>
      </c>
      <c r="C31" s="42" t="s">
        <v>82</v>
      </c>
      <c r="D31" s="44">
        <v>37287</v>
      </c>
      <c r="E31" s="43">
        <f t="shared" si="11"/>
        <v>44371.53</v>
      </c>
    </row>
    <row r="32" spans="2:5" ht="16.5" thickTop="1" thickBot="1">
      <c r="B32" s="45" t="s">
        <v>78</v>
      </c>
      <c r="C32" s="52" t="s">
        <v>83</v>
      </c>
      <c r="D32" s="44">
        <v>35984</v>
      </c>
      <c r="E32" s="43">
        <f t="shared" si="11"/>
        <v>42820.959999999999</v>
      </c>
    </row>
    <row r="33" spans="2:5" ht="16.5" thickTop="1" thickBot="1">
      <c r="B33" s="45" t="s">
        <v>78</v>
      </c>
      <c r="C33" s="42" t="s">
        <v>84</v>
      </c>
      <c r="D33" s="44">
        <v>42948</v>
      </c>
      <c r="E33" s="43">
        <f t="shared" si="11"/>
        <v>51108.119999999995</v>
      </c>
    </row>
    <row r="34" spans="2:5" ht="16.5" thickTop="1" thickBot="1">
      <c r="B34" s="45" t="s">
        <v>85</v>
      </c>
      <c r="C34" s="42" t="s">
        <v>86</v>
      </c>
      <c r="D34" s="44">
        <v>63968</v>
      </c>
      <c r="E34" s="43">
        <f t="shared" si="11"/>
        <v>76121.919999999998</v>
      </c>
    </row>
    <row r="35" spans="2:5" ht="16.5" thickTop="1" thickBot="1">
      <c r="B35" s="45" t="s">
        <v>85</v>
      </c>
      <c r="C35" s="41" t="s">
        <v>87</v>
      </c>
      <c r="D35" s="44">
        <v>66274</v>
      </c>
      <c r="E35" s="43">
        <f>D35*1.19</f>
        <v>78866.06</v>
      </c>
    </row>
    <row r="36" spans="2:5" ht="16.5" thickTop="1" thickBot="1">
      <c r="B36" s="45" t="s">
        <v>88</v>
      </c>
      <c r="C36" s="41" t="s">
        <v>89</v>
      </c>
      <c r="D36" s="44">
        <v>28128</v>
      </c>
      <c r="E36" s="43">
        <f t="shared" ref="E36" si="12">D36*1.19</f>
        <v>33472.32</v>
      </c>
    </row>
    <row r="37" spans="2:5" ht="16.5" thickTop="1" thickBot="1">
      <c r="B37" s="45" t="s">
        <v>69</v>
      </c>
      <c r="C37" s="42" t="s">
        <v>90</v>
      </c>
      <c r="D37" s="44">
        <v>49520</v>
      </c>
      <c r="E37" s="43">
        <f>D37*1.19</f>
        <v>58928.799999999996</v>
      </c>
    </row>
    <row r="38" spans="2:5" ht="16.5" thickTop="1" thickBot="1">
      <c r="B38" s="45" t="s">
        <v>69</v>
      </c>
      <c r="C38" s="41" t="s">
        <v>91</v>
      </c>
      <c r="D38" s="44">
        <v>49761</v>
      </c>
      <c r="E38" s="43">
        <f>D38*1.19</f>
        <v>59215.59</v>
      </c>
    </row>
    <row r="39" spans="2:5" ht="16.5" thickTop="1" thickBot="1">
      <c r="B39" s="45" t="s">
        <v>69</v>
      </c>
      <c r="C39" s="42" t="s">
        <v>92</v>
      </c>
      <c r="D39" s="44">
        <v>26829</v>
      </c>
      <c r="E39" s="43">
        <f>D39*1.19</f>
        <v>31926.51</v>
      </c>
    </row>
    <row r="40" spans="2:5" ht="16.5" thickTop="1" thickBot="1">
      <c r="B40" s="45" t="s">
        <v>69</v>
      </c>
      <c r="C40" s="42" t="s">
        <v>92</v>
      </c>
      <c r="D40" s="44">
        <v>26829</v>
      </c>
      <c r="E40" s="43">
        <f>D40*1.19</f>
        <v>31926.51</v>
      </c>
    </row>
    <row r="41" spans="2:5" ht="16.5" thickTop="1" thickBot="1">
      <c r="B41" s="45" t="s">
        <v>93</v>
      </c>
      <c r="C41" s="42" t="s">
        <v>94</v>
      </c>
      <c r="D41" s="44">
        <v>32683</v>
      </c>
      <c r="E41" s="43">
        <f>D41*1.19</f>
        <v>38892.769999999997</v>
      </c>
    </row>
    <row r="42" spans="2:5" ht="16.5" thickTop="1" thickBot="1">
      <c r="B42" s="45" t="s">
        <v>95</v>
      </c>
      <c r="C42" s="42" t="s">
        <v>96</v>
      </c>
      <c r="D42" s="44">
        <v>82203</v>
      </c>
      <c r="E42" s="43">
        <f t="shared" ref="E42:E58" si="13">D42*1.19</f>
        <v>97821.569999999992</v>
      </c>
    </row>
    <row r="43" spans="2:5" ht="16.5" thickTop="1" thickBot="1">
      <c r="B43" s="45" t="s">
        <v>97</v>
      </c>
      <c r="C43" s="42" t="s">
        <v>98</v>
      </c>
      <c r="D43" s="44">
        <v>8676</v>
      </c>
      <c r="E43" s="43">
        <f t="shared" si="13"/>
        <v>10324.439999999999</v>
      </c>
    </row>
    <row r="44" spans="2:5" ht="16.5" thickTop="1" thickBot="1">
      <c r="B44" s="45" t="s">
        <v>99</v>
      </c>
      <c r="C44" s="42" t="s">
        <v>100</v>
      </c>
      <c r="D44" s="44">
        <v>8436</v>
      </c>
      <c r="E44" s="43">
        <f t="shared" si="13"/>
        <v>10038.84</v>
      </c>
    </row>
    <row r="45" spans="2:5" ht="16.5" thickTop="1" thickBot="1">
      <c r="B45" s="45" t="s">
        <v>101</v>
      </c>
      <c r="C45" s="42" t="s">
        <v>102</v>
      </c>
      <c r="D45" s="44">
        <v>37661</v>
      </c>
      <c r="E45" s="43">
        <f t="shared" si="13"/>
        <v>44816.59</v>
      </c>
    </row>
    <row r="46" spans="2:5" ht="16.5" thickTop="1" thickBot="1">
      <c r="B46" s="45" t="s">
        <v>97</v>
      </c>
      <c r="C46" s="42" t="s">
        <v>103</v>
      </c>
      <c r="D46" s="44">
        <v>8888</v>
      </c>
      <c r="E46" s="43">
        <f t="shared" si="13"/>
        <v>10576.72</v>
      </c>
    </row>
    <row r="47" spans="2:5" ht="16.5" thickTop="1" thickBot="1">
      <c r="B47" s="45" t="s">
        <v>104</v>
      </c>
      <c r="C47" s="42" t="s">
        <v>105</v>
      </c>
      <c r="D47" s="44">
        <v>1908</v>
      </c>
      <c r="E47" s="43">
        <f t="shared" si="13"/>
        <v>2270.52</v>
      </c>
    </row>
    <row r="48" spans="2:5" ht="16.5" thickTop="1" thickBot="1">
      <c r="B48" s="45" t="s">
        <v>72</v>
      </c>
      <c r="C48" s="42" t="s">
        <v>106</v>
      </c>
      <c r="D48" s="44">
        <v>5975</v>
      </c>
      <c r="E48" s="43">
        <f t="shared" si="13"/>
        <v>7110.25</v>
      </c>
    </row>
    <row r="49" spans="2:5" ht="16.5" thickTop="1" thickBot="1">
      <c r="B49" s="45" t="s">
        <v>104</v>
      </c>
      <c r="C49" s="42" t="s">
        <v>107</v>
      </c>
      <c r="D49" s="44">
        <v>4460</v>
      </c>
      <c r="E49" s="43">
        <f t="shared" si="13"/>
        <v>5307.4</v>
      </c>
    </row>
    <row r="50" spans="2:5" ht="16.5" thickTop="1" thickBot="1">
      <c r="B50" s="45" t="s">
        <v>108</v>
      </c>
      <c r="C50" s="42" t="s">
        <v>109</v>
      </c>
      <c r="D50" s="44">
        <v>9782</v>
      </c>
      <c r="E50" s="43">
        <f t="shared" si="13"/>
        <v>11640.58</v>
      </c>
    </row>
    <row r="51" spans="2:5" ht="16.5" thickTop="1" thickBot="1">
      <c r="B51" s="45" t="s">
        <v>110</v>
      </c>
      <c r="C51" s="42" t="s">
        <v>111</v>
      </c>
      <c r="D51" s="44">
        <v>13960</v>
      </c>
      <c r="E51" s="43">
        <f t="shared" si="13"/>
        <v>16612.399999999998</v>
      </c>
    </row>
    <row r="52" spans="2:5" ht="16.5" thickTop="1" thickBot="1">
      <c r="B52" s="45" t="s">
        <v>110</v>
      </c>
      <c r="C52" s="42" t="s">
        <v>112</v>
      </c>
      <c r="D52" s="44">
        <v>15153</v>
      </c>
      <c r="E52" s="43">
        <f t="shared" si="13"/>
        <v>18032.07</v>
      </c>
    </row>
    <row r="53" spans="2:5" ht="16.5" thickTop="1" thickBot="1">
      <c r="B53" s="45" t="s">
        <v>104</v>
      </c>
      <c r="C53" s="42" t="s">
        <v>113</v>
      </c>
      <c r="D53" s="44">
        <v>16000</v>
      </c>
      <c r="E53" s="43">
        <f t="shared" si="13"/>
        <v>19040</v>
      </c>
    </row>
    <row r="54" spans="2:5" ht="16.5" thickTop="1" thickBot="1">
      <c r="B54" s="45" t="s">
        <v>104</v>
      </c>
      <c r="C54" s="42" t="s">
        <v>114</v>
      </c>
      <c r="D54" s="44">
        <v>4831</v>
      </c>
      <c r="E54" s="43">
        <f t="shared" si="13"/>
        <v>5748.8899999999994</v>
      </c>
    </row>
    <row r="55" spans="2:5" ht="16.5" thickTop="1" thickBot="1">
      <c r="B55" s="45" t="s">
        <v>115</v>
      </c>
      <c r="C55" s="42" t="s">
        <v>116</v>
      </c>
      <c r="D55" s="44">
        <v>2790</v>
      </c>
      <c r="E55" s="43">
        <f t="shared" si="13"/>
        <v>3320.1</v>
      </c>
    </row>
    <row r="56" spans="2:5" ht="16.5" thickTop="1" thickBot="1">
      <c r="B56" s="45" t="s">
        <v>110</v>
      </c>
      <c r="C56" s="42" t="s">
        <v>117</v>
      </c>
      <c r="D56" s="44">
        <v>9951</v>
      </c>
      <c r="E56" s="43">
        <f t="shared" si="13"/>
        <v>11841.689999999999</v>
      </c>
    </row>
    <row r="57" spans="2:5" ht="16.5" thickTop="1" thickBot="1">
      <c r="B57" s="45" t="s">
        <v>72</v>
      </c>
      <c r="C57" s="42" t="s">
        <v>118</v>
      </c>
      <c r="D57" s="44">
        <v>12888</v>
      </c>
      <c r="E57" s="43">
        <f t="shared" si="13"/>
        <v>15336.72</v>
      </c>
    </row>
    <row r="58" spans="2:5" ht="16.5" thickTop="1" thickBot="1">
      <c r="B58" s="45" t="s">
        <v>72</v>
      </c>
      <c r="C58" s="42" t="s">
        <v>119</v>
      </c>
      <c r="D58" s="44">
        <v>7152</v>
      </c>
      <c r="E58" s="43">
        <f t="shared" si="13"/>
        <v>8510.8799999999992</v>
      </c>
    </row>
    <row r="59" spans="2:5" ht="16.5" thickTop="1" thickBot="1">
      <c r="B59" s="45"/>
      <c r="C59" s="42"/>
      <c r="D59" s="44"/>
      <c r="E59" s="43"/>
    </row>
    <row r="60" spans="2:5" ht="16.5" thickTop="1" thickBot="1">
      <c r="B60" s="45"/>
      <c r="C60" s="42"/>
      <c r="D60" s="44"/>
      <c r="E60" s="43"/>
    </row>
    <row r="61" spans="2:5" ht="15.75" thickTop="1">
      <c r="B61"/>
      <c r="C61"/>
      <c r="D61"/>
      <c r="E61"/>
    </row>
  </sheetData>
  <sheetProtection selectLockedCells="1"/>
  <autoFilter ref="B3:E58" xr:uid="{9275622B-C1D2-4788-9243-3AF294B92A75}"/>
  <mergeCells count="16">
    <mergeCell ref="B1:I1"/>
    <mergeCell ref="I10:I11"/>
    <mergeCell ref="I12:I13"/>
    <mergeCell ref="I4:I5"/>
    <mergeCell ref="I6:I7"/>
    <mergeCell ref="I8:I9"/>
    <mergeCell ref="G12:G13"/>
    <mergeCell ref="H12:H13"/>
    <mergeCell ref="H8:H9"/>
    <mergeCell ref="G8:G9"/>
    <mergeCell ref="G4:G5"/>
    <mergeCell ref="H4:H5"/>
    <mergeCell ref="G6:G7"/>
    <mergeCell ref="H6:H7"/>
    <mergeCell ref="G10:G11"/>
    <mergeCell ref="H10:H11"/>
  </mergeCells>
  <pageMargins left="0.7" right="0.7" top="0.75" bottom="0.75" header="0.3" footer="0.3"/>
  <pageSetup orientation="portrait" r:id="rId1"/>
  <ignoredErrors>
    <ignoredError sqref="C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EFE6-C70D-42DC-A321-6FDF9C2D0E9D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327952.45</v>
      </c>
      <c r="N16" s="15" t="s">
        <v>143</v>
      </c>
      <c r="O16" s="30"/>
      <c r="P16" s="30"/>
      <c r="Q16" s="32">
        <f>SUM(Q6:Q15)</f>
        <v>351704.45</v>
      </c>
      <c r="R16" s="15" t="s">
        <v>143</v>
      </c>
      <c r="S16" s="30"/>
      <c r="T16" s="30"/>
      <c r="U16" s="16">
        <f>SUM(U6:U15)</f>
        <v>327952.45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324340</v>
      </c>
      <c r="F18" s="22" t="s">
        <v>145</v>
      </c>
      <c r="G18" s="23"/>
      <c r="H18" s="23"/>
      <c r="I18" s="24">
        <f>I16+I5+I17</f>
        <v>318365</v>
      </c>
      <c r="J18" s="22" t="s">
        <v>145</v>
      </c>
      <c r="K18" s="23"/>
      <c r="L18" s="23"/>
      <c r="M18" s="24">
        <f>M16+M5+M17</f>
        <v>617512.44999999995</v>
      </c>
      <c r="N18" s="22" t="s">
        <v>145</v>
      </c>
      <c r="O18" s="23"/>
      <c r="P18" s="23"/>
      <c r="Q18" s="24">
        <f>Q16+Q5+Q17</f>
        <v>650534.44999999995</v>
      </c>
      <c r="R18" s="22" t="s">
        <v>145</v>
      </c>
      <c r="S18" s="23"/>
      <c r="T18" s="23"/>
      <c r="U18" s="25">
        <f>U16+U5+U17</f>
        <v>617512.44999999995</v>
      </c>
    </row>
    <row r="19" spans="2:21" ht="15.75" thickBot="1">
      <c r="B19" s="22" t="s">
        <v>146</v>
      </c>
      <c r="C19" s="23"/>
      <c r="D19" s="23"/>
      <c r="E19" s="24">
        <f>E18*1.19</f>
        <v>385964.6</v>
      </c>
      <c r="F19" s="22" t="s">
        <v>146</v>
      </c>
      <c r="G19" s="23"/>
      <c r="H19" s="23"/>
      <c r="I19" s="24">
        <f>I18*1.19</f>
        <v>378854.35</v>
      </c>
      <c r="J19" s="22" t="s">
        <v>146</v>
      </c>
      <c r="K19" s="23"/>
      <c r="L19" s="23"/>
      <c r="M19" s="24">
        <f>M18*1.19</f>
        <v>734839.81549999991</v>
      </c>
      <c r="N19" s="22" t="s">
        <v>146</v>
      </c>
      <c r="O19" s="23"/>
      <c r="P19" s="23"/>
      <c r="Q19" s="24">
        <f>Q18*1.19</f>
        <v>774135.99549999996</v>
      </c>
      <c r="R19" s="22" t="s">
        <v>146</v>
      </c>
      <c r="S19" s="23"/>
      <c r="T19" s="23"/>
      <c r="U19" s="25">
        <f>U18*1.19</f>
        <v>734839.81549999991</v>
      </c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4F4F-8997-4E07-B45C-E592E94B7ECC}">
  <dimension ref="B1:U21"/>
  <sheetViews>
    <sheetView zoomScaleNormal="100" workbookViewId="0">
      <selection activeCell="B1" sqref="B1:U1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4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4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4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122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3</v>
      </c>
      <c r="M5" s="9">
        <f>L5*'Matriz de Carga'!H4</f>
        <v>278100</v>
      </c>
      <c r="N5" s="6" t="s">
        <v>130</v>
      </c>
      <c r="O5" s="10"/>
      <c r="P5" s="8">
        <v>3.1</v>
      </c>
      <c r="Q5" s="9">
        <f>P5*'Matriz de Carga'!H4</f>
        <v>287370</v>
      </c>
      <c r="R5" s="6" t="s">
        <v>130</v>
      </c>
      <c r="S5" s="10"/>
      <c r="T5" s="8">
        <v>3</v>
      </c>
      <c r="U5" s="11">
        <f>T5*'Matriz de Carga'!H4</f>
        <v>278100</v>
      </c>
    </row>
    <row r="6" spans="2:21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H6*'Matriz de Carga'!H10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28">
        <f>E6</f>
        <v>97954.5</v>
      </c>
      <c r="R6" s="12" t="s">
        <v>131</v>
      </c>
      <c r="S6" s="26" t="s">
        <v>132</v>
      </c>
      <c r="T6" s="27">
        <v>5.7</v>
      </c>
      <c r="U6" s="13">
        <f>E6</f>
        <v>97954.5</v>
      </c>
    </row>
    <row r="7" spans="2:21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">
        <v>67</v>
      </c>
      <c r="H7" s="27">
        <v>1</v>
      </c>
      <c r="I7" s="34">
        <f>(VLOOKUP(G7,'Matriz de Carga'!$C$3:$D$61,2,0))*H7</f>
        <v>18107</v>
      </c>
      <c r="J7" s="12" t="s">
        <v>133</v>
      </c>
      <c r="K7" s="26" t="s">
        <v>67</v>
      </c>
      <c r="L7" s="27">
        <v>1</v>
      </c>
      <c r="M7" s="34">
        <f>(VLOOKUP(K7,'Matriz de Carga'!$C$3:$D$61,2,0))*L7</f>
        <v>18107</v>
      </c>
      <c r="N7" s="12" t="s">
        <v>133</v>
      </c>
      <c r="O7" s="26" t="s">
        <v>67</v>
      </c>
      <c r="P7" s="27">
        <v>1</v>
      </c>
      <c r="Q7" s="34">
        <f>(VLOOKUP(O7,'Matriz de Carga'!$C$3:$D$61,2,0))*P7</f>
        <v>18107</v>
      </c>
      <c r="R7" s="12" t="s">
        <v>133</v>
      </c>
      <c r="S7" s="26" t="s">
        <v>67</v>
      </c>
      <c r="T7" s="27">
        <v>1</v>
      </c>
      <c r="U7" s="34">
        <f>(VLOOKUP(S7,'Matriz de Carga'!$C$3:$D$61,2,0))*T7</f>
        <v>18107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26" t="s">
        <v>79</v>
      </c>
      <c r="L8" s="27">
        <v>1</v>
      </c>
      <c r="M8" s="34">
        <f>(VLOOKUP(K8,'Matriz de Carga'!$C$3:$D$61,2,0))*L8</f>
        <v>35420</v>
      </c>
      <c r="N8" s="12" t="s">
        <v>135</v>
      </c>
      <c r="O8" s="26" t="s">
        <v>79</v>
      </c>
      <c r="P8" s="27">
        <v>1</v>
      </c>
      <c r="Q8" s="34">
        <f>(VLOOKUP(O8,'Matriz de Carga'!$C$3:$D$61,2,0))*P8</f>
        <v>35420</v>
      </c>
      <c r="R8" s="12" t="s">
        <v>135</v>
      </c>
      <c r="S8" s="26" t="s">
        <v>79</v>
      </c>
      <c r="T8" s="27">
        <v>1</v>
      </c>
      <c r="U8" s="34">
        <f>(VLOOKUP(S8,'Matriz de Carga'!$C$3:$D$61,2,0))*T8</f>
        <v>35420</v>
      </c>
    </row>
    <row r="9" spans="2:21">
      <c r="B9" s="12" t="s">
        <v>136</v>
      </c>
      <c r="C9" s="26" t="s">
        <v>73</v>
      </c>
      <c r="D9" s="27">
        <v>1</v>
      </c>
      <c r="E9" s="33">
        <f>(VLOOKUP(C9,'Matriz de Carga'!$C$3:$D$61,2,0))*D9</f>
        <v>6933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26" t="s">
        <v>71</v>
      </c>
      <c r="L10" s="27">
        <v>4</v>
      </c>
      <c r="M10" s="34">
        <f>(VLOOKUP(K10,'Matriz de Carga'!$C$3:$D$61,2,0))*L10</f>
        <v>181396</v>
      </c>
      <c r="N10" s="12" t="s">
        <v>138</v>
      </c>
      <c r="O10" s="26" t="s">
        <v>71</v>
      </c>
      <c r="P10" s="27">
        <v>4</v>
      </c>
      <c r="Q10" s="34">
        <f>(VLOOKUP(O10,'Matriz de Carga'!$C$3:$D$61,2,0))*P10</f>
        <v>181396</v>
      </c>
      <c r="R10" s="12" t="s">
        <v>138</v>
      </c>
      <c r="S10" s="26" t="s">
        <v>71</v>
      </c>
      <c r="T10" s="27">
        <v>4</v>
      </c>
      <c r="U10" s="34">
        <f>(VLOOKUP(S10,'Matriz de Carga'!$C$3:$D$61,2,0))*T10</f>
        <v>181396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/>
      <c r="G11" s="26"/>
      <c r="H11" s="27"/>
      <c r="I11" s="33"/>
      <c r="J11" s="12" t="s">
        <v>137</v>
      </c>
      <c r="K11" s="26" t="s">
        <v>107</v>
      </c>
      <c r="L11" s="27">
        <v>1</v>
      </c>
      <c r="M11" s="33">
        <f>(VLOOKUP(K11,'Matriz de Carga'!$C$3:$D$61,2,0))*L11</f>
        <v>4460</v>
      </c>
      <c r="N11" s="12" t="s">
        <v>137</v>
      </c>
      <c r="O11" s="26" t="s">
        <v>107</v>
      </c>
      <c r="P11" s="27">
        <v>1</v>
      </c>
      <c r="Q11" s="33">
        <f>(VLOOKUP(O11,'Matriz de Carga'!$C$3:$D$61,2,0))*P11</f>
        <v>4460</v>
      </c>
      <c r="R11" s="12" t="s">
        <v>137</v>
      </c>
      <c r="S11" s="26" t="s">
        <v>107</v>
      </c>
      <c r="T11" s="27">
        <v>1</v>
      </c>
      <c r="U11" s="34">
        <f>(VLOOKUP(S11,'Matriz de Carga'!$C$3:$D$61,2,0))*T11</f>
        <v>4460</v>
      </c>
    </row>
    <row r="12" spans="2:21">
      <c r="B12" s="12"/>
      <c r="C12" s="26"/>
      <c r="D12" s="27"/>
      <c r="E12" s="33"/>
      <c r="F12" s="12"/>
      <c r="G12" s="26"/>
      <c r="H12" s="27"/>
      <c r="I12" s="33"/>
      <c r="J12" s="12" t="s">
        <v>154</v>
      </c>
      <c r="K12" s="26" t="s">
        <v>116</v>
      </c>
      <c r="L12" s="27">
        <v>3</v>
      </c>
      <c r="M12" s="33">
        <f>(VLOOKUP(K12,'Matriz de Carga'!$C$3:$D$61,2,0))*L12</f>
        <v>8370</v>
      </c>
      <c r="N12" s="12" t="s">
        <v>154</v>
      </c>
      <c r="O12" s="26" t="s">
        <v>116</v>
      </c>
      <c r="P12" s="27">
        <v>3</v>
      </c>
      <c r="Q12" s="33">
        <f>(VLOOKUP(O12,'Matriz de Carga'!$C$3:$D$61,2,0))*P12</f>
        <v>8370</v>
      </c>
      <c r="R12" s="12" t="s">
        <v>154</v>
      </c>
      <c r="S12" s="26" t="s">
        <v>116</v>
      </c>
      <c r="T12" s="27">
        <v>3</v>
      </c>
      <c r="U12" s="34">
        <f>(VLOOKUP(S12,'Matriz de Carga'!$C$3:$D$61,2,0))*T12</f>
        <v>8370</v>
      </c>
    </row>
    <row r="13" spans="2:21">
      <c r="B13" s="12"/>
      <c r="C13" s="26"/>
      <c r="D13" s="27"/>
      <c r="E13" s="33"/>
      <c r="F13" s="12"/>
      <c r="G13" s="26"/>
      <c r="H13" s="27"/>
      <c r="I13" s="33"/>
      <c r="J13" s="12" t="s">
        <v>139</v>
      </c>
      <c r="K13" s="26" t="s">
        <v>94</v>
      </c>
      <c r="L13" s="27">
        <v>1</v>
      </c>
      <c r="M13" s="33">
        <f>(VLOOKUP(K13,'Matriz de Carga'!$C$3:$D$61,2,0))*L13</f>
        <v>32683</v>
      </c>
      <c r="N13" s="12" t="s">
        <v>140</v>
      </c>
      <c r="O13" s="26" t="s">
        <v>74</v>
      </c>
      <c r="P13" s="27">
        <v>1</v>
      </c>
      <c r="Q13" s="34">
        <f>(VLOOKUP(O13,'Matriz de Carga'!$C$3:$D$61,2,0))*P13</f>
        <v>58908</v>
      </c>
      <c r="R13" s="12" t="s">
        <v>139</v>
      </c>
      <c r="S13" s="26" t="s">
        <v>94</v>
      </c>
      <c r="T13" s="27">
        <v>1</v>
      </c>
      <c r="U13" s="34">
        <f>(VLOOKUP(S13,'Matriz de Carga'!$C$3:$D$61,2,0))*T13</f>
        <v>32683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173</v>
      </c>
      <c r="K14" s="26" t="s">
        <v>96</v>
      </c>
      <c r="L14" s="27">
        <v>0.47</v>
      </c>
      <c r="M14" s="33">
        <f>(VLOOKUP(K14,'Matriz de Carga'!$C$3:$D$61,2,0))*L14</f>
        <v>38635.409999999996</v>
      </c>
      <c r="N14" s="12" t="s">
        <v>139</v>
      </c>
      <c r="O14" s="26" t="s">
        <v>94</v>
      </c>
      <c r="P14" s="27">
        <v>1</v>
      </c>
      <c r="Q14" s="33">
        <f>(VLOOKUP(O14,'Matriz de Carga'!$C$3:$D$61,2,0))*P14</f>
        <v>32683</v>
      </c>
      <c r="R14" s="12" t="s">
        <v>173</v>
      </c>
      <c r="S14" s="26" t="s">
        <v>96</v>
      </c>
      <c r="T14" s="27">
        <v>0.47</v>
      </c>
      <c r="U14" s="34">
        <f>(VLOOKUP(S14,'Matriz de Carga'!$C$3:$D$61,2,0))*T14</f>
        <v>38635.409999999996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174</v>
      </c>
      <c r="K15" s="26" t="s">
        <v>102</v>
      </c>
      <c r="L15" s="27">
        <v>2</v>
      </c>
      <c r="M15" s="33">
        <f>(VLOOKUP(K15,'Matriz de Carga'!$C$3:$D$61,2,0))*L15</f>
        <v>75322</v>
      </c>
      <c r="N15" s="12" t="s">
        <v>173</v>
      </c>
      <c r="O15" s="26" t="s">
        <v>96</v>
      </c>
      <c r="P15" s="27">
        <v>0.47</v>
      </c>
      <c r="Q15" s="33">
        <f>(VLOOKUP(O15,'Matriz de Carga'!$C$3:$D$61,2,0))*P15</f>
        <v>38635.409999999996</v>
      </c>
      <c r="R15" s="12" t="s">
        <v>174</v>
      </c>
      <c r="S15" s="26" t="s">
        <v>102</v>
      </c>
      <c r="T15" s="27">
        <v>2</v>
      </c>
      <c r="U15" s="34">
        <f>(VLOOKUP(S15,'Matriz de Carga'!$C$3:$D$61,2,0))*T15</f>
        <v>75322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174</v>
      </c>
      <c r="O16" s="26" t="s">
        <v>102</v>
      </c>
      <c r="P16" s="27">
        <v>2</v>
      </c>
      <c r="Q16" s="33">
        <f>(VLOOKUP(O16,'Matriz de Carga'!$C$3:$D$61,2,0))*P16</f>
        <v>75322</v>
      </c>
      <c r="R16" s="12"/>
      <c r="S16" s="26"/>
      <c r="T16" s="27"/>
      <c r="U16" s="34"/>
    </row>
    <row r="17" spans="2:21">
      <c r="B17" s="14"/>
      <c r="C17" s="29"/>
      <c r="D17" s="29"/>
      <c r="E17" s="28"/>
      <c r="F17" s="14"/>
      <c r="G17" s="29"/>
      <c r="H17" s="29"/>
      <c r="I17" s="28"/>
      <c r="J17" s="12"/>
      <c r="K17" s="26"/>
      <c r="L17" s="27"/>
      <c r="M17" s="33"/>
      <c r="N17" s="12"/>
      <c r="O17" s="26"/>
      <c r="P17" s="27"/>
      <c r="Q17" s="33"/>
      <c r="R17" s="12"/>
      <c r="S17" s="26"/>
      <c r="T17" s="31"/>
      <c r="U17" s="34"/>
    </row>
    <row r="18" spans="2:21">
      <c r="B18" s="15" t="s">
        <v>143</v>
      </c>
      <c r="C18" s="30"/>
      <c r="D18" s="30"/>
      <c r="E18" s="32">
        <f>SUM(E6:E17)</f>
        <v>185344.5</v>
      </c>
      <c r="F18" s="15" t="s">
        <v>143</v>
      </c>
      <c r="G18" s="30"/>
      <c r="H18" s="30"/>
      <c r="I18" s="32">
        <f>SUM(I6:I17)</f>
        <v>178411.5</v>
      </c>
      <c r="J18" s="15" t="s">
        <v>143</v>
      </c>
      <c r="K18" s="30"/>
      <c r="L18" s="30"/>
      <c r="M18" s="32">
        <f>SUM(M6:M17)</f>
        <v>541867.90999999992</v>
      </c>
      <c r="N18" s="15" t="s">
        <v>143</v>
      </c>
      <c r="O18" s="30"/>
      <c r="P18" s="30"/>
      <c r="Q18" s="32">
        <f>SUM(Q6:Q17)</f>
        <v>600775.91</v>
      </c>
      <c r="R18" s="15" t="s">
        <v>143</v>
      </c>
      <c r="S18" s="30"/>
      <c r="T18" s="30"/>
      <c r="U18" s="16">
        <f>SUM(U6:U17)</f>
        <v>541867.90999999992</v>
      </c>
    </row>
    <row r="19" spans="2:21" ht="15.75" thickBot="1">
      <c r="B19" s="17" t="s">
        <v>144</v>
      </c>
      <c r="C19" s="18"/>
      <c r="D19" s="18"/>
      <c r="E19" s="19">
        <f>'Matriz de Carga'!H12</f>
        <v>30000</v>
      </c>
      <c r="F19" s="17" t="s">
        <v>144</v>
      </c>
      <c r="G19" s="18"/>
      <c r="H19" s="18"/>
      <c r="I19" s="19">
        <f>'Matriz de Carga'!H12</f>
        <v>30000</v>
      </c>
      <c r="J19" s="17" t="s">
        <v>144</v>
      </c>
      <c r="K19" s="20"/>
      <c r="L19" s="20"/>
      <c r="M19" s="19">
        <f>'Matriz de Carga'!H12</f>
        <v>30000</v>
      </c>
      <c r="N19" s="17" t="s">
        <v>144</v>
      </c>
      <c r="O19" s="20"/>
      <c r="P19" s="20"/>
      <c r="Q19" s="19">
        <f>'Matriz de Carga'!H12</f>
        <v>30000</v>
      </c>
      <c r="R19" s="17" t="s">
        <v>144</v>
      </c>
      <c r="S19" s="20"/>
      <c r="T19" s="20"/>
      <c r="U19" s="21">
        <f>'Matriz de Carga'!H12</f>
        <v>30000</v>
      </c>
    </row>
    <row r="20" spans="2:21" ht="15.75" thickBot="1">
      <c r="B20" s="22" t="s">
        <v>145</v>
      </c>
      <c r="C20" s="23"/>
      <c r="D20" s="23"/>
      <c r="E20" s="24">
        <f>E18+E5+E19</f>
        <v>363664.5</v>
      </c>
      <c r="F20" s="22" t="s">
        <v>145</v>
      </c>
      <c r="G20" s="23"/>
      <c r="H20" s="23"/>
      <c r="I20" s="24">
        <f>I18+I5+I19</f>
        <v>356731.5</v>
      </c>
      <c r="J20" s="22" t="s">
        <v>145</v>
      </c>
      <c r="K20" s="23"/>
      <c r="L20" s="23"/>
      <c r="M20" s="24">
        <f>M18+M5+M19</f>
        <v>849967.90999999992</v>
      </c>
      <c r="N20" s="22" t="s">
        <v>145</v>
      </c>
      <c r="O20" s="23"/>
      <c r="P20" s="23"/>
      <c r="Q20" s="24">
        <f>Q18+Q5+Q19</f>
        <v>918145.91</v>
      </c>
      <c r="R20" s="22" t="s">
        <v>145</v>
      </c>
      <c r="S20" s="23"/>
      <c r="T20" s="23"/>
      <c r="U20" s="25">
        <f>U18+U5+U19</f>
        <v>849967.90999999992</v>
      </c>
    </row>
    <row r="21" spans="2:21" ht="15.75" thickBot="1">
      <c r="B21" s="22" t="s">
        <v>146</v>
      </c>
      <c r="C21" s="23"/>
      <c r="D21" s="23"/>
      <c r="E21" s="24">
        <f>E20*1.19</f>
        <v>432760.755</v>
      </c>
      <c r="F21" s="22" t="s">
        <v>146</v>
      </c>
      <c r="G21" s="23"/>
      <c r="H21" s="23"/>
      <c r="I21" s="24">
        <f>I20*1.19</f>
        <v>424510.48499999999</v>
      </c>
      <c r="J21" s="22" t="s">
        <v>146</v>
      </c>
      <c r="K21" s="23"/>
      <c r="L21" s="23"/>
      <c r="M21" s="24">
        <f>M20*1.19</f>
        <v>1011461.8128999999</v>
      </c>
      <c r="N21" s="22" t="s">
        <v>146</v>
      </c>
      <c r="O21" s="23"/>
      <c r="P21" s="23"/>
      <c r="Q21" s="24">
        <f>Q20*1.19</f>
        <v>1092593.6329000001</v>
      </c>
      <c r="R21" s="22" t="s">
        <v>146</v>
      </c>
      <c r="S21" s="23"/>
      <c r="T21" s="23"/>
      <c r="U21" s="25">
        <f>U20*1.19</f>
        <v>1011461.8128999999</v>
      </c>
    </row>
  </sheetData>
  <sheetProtection selectLockedCells="1" selectUnlockedCells="1"/>
  <mergeCells count="11">
    <mergeCell ref="F3:I3"/>
    <mergeCell ref="B1:U1"/>
    <mergeCell ref="B2:E2"/>
    <mergeCell ref="J2:M2"/>
    <mergeCell ref="N2:Q2"/>
    <mergeCell ref="R2:U2"/>
    <mergeCell ref="B3:E3"/>
    <mergeCell ref="J3:M3"/>
    <mergeCell ref="N3:Q3"/>
    <mergeCell ref="R3:U3"/>
    <mergeCell ref="F2:I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7D2F-558D-4613-9179-84D1E00A6BCB}">
  <dimension ref="B1:Q22"/>
  <sheetViews>
    <sheetView zoomScaleNormal="100" workbookViewId="0">
      <selection activeCell="B1" sqref="B1:Q1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178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1.8</v>
      </c>
      <c r="E5" s="9">
        <f>D5*'Matriz de Carga'!H4</f>
        <v>166860</v>
      </c>
      <c r="F5" s="6" t="s">
        <v>130</v>
      </c>
      <c r="G5" s="10"/>
      <c r="H5" s="8">
        <v>3.1</v>
      </c>
      <c r="I5" s="9">
        <f>H5*'Matriz de Carga'!H4</f>
        <v>287370</v>
      </c>
      <c r="J5" s="6" t="s">
        <v>130</v>
      </c>
      <c r="K5" s="10"/>
      <c r="L5" s="8">
        <v>3.2</v>
      </c>
      <c r="M5" s="9">
        <f>L5*'Matriz de Carga'!H4</f>
        <v>296640</v>
      </c>
      <c r="N5" s="6" t="s">
        <v>130</v>
      </c>
      <c r="O5" s="10"/>
      <c r="P5" s="8">
        <v>3.1</v>
      </c>
      <c r="Q5" s="11">
        <f>P5*'Matriz de Carga'!H4</f>
        <v>287370</v>
      </c>
    </row>
    <row r="6" spans="2:17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E6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13">
        <f>E6</f>
        <v>97954.5</v>
      </c>
    </row>
    <row r="7" spans="2:17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">
        <v>67</v>
      </c>
      <c r="H7" s="27">
        <v>1</v>
      </c>
      <c r="I7" s="34">
        <f>(VLOOKUP(G7,'Matriz de Carga'!$C$3:$D$61,2,0))*H7</f>
        <v>18107</v>
      </c>
      <c r="J7" s="12" t="s">
        <v>133</v>
      </c>
      <c r="K7" s="26" t="s">
        <v>67</v>
      </c>
      <c r="L7" s="27">
        <v>1</v>
      </c>
      <c r="M7" s="34">
        <f>(VLOOKUP(K7,'Matriz de Carga'!$C$3:$D$61,2,0))*L7</f>
        <v>18107</v>
      </c>
      <c r="N7" s="12" t="s">
        <v>133</v>
      </c>
      <c r="O7" s="26" t="s">
        <v>67</v>
      </c>
      <c r="P7" s="27">
        <v>1</v>
      </c>
      <c r="Q7" s="34">
        <f>(VLOOKUP(O7,'Matriz de Carga'!$C$3:$D$61,2,0))*P7</f>
        <v>18107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">
        <v>79</v>
      </c>
      <c r="L8" s="27">
        <v>1</v>
      </c>
      <c r="M8" s="34">
        <f>(VLOOKUP(K8,'Matriz de Carga'!$C$3:$D$61,2,0))*L8</f>
        <v>35420</v>
      </c>
      <c r="N8" s="12" t="s">
        <v>135</v>
      </c>
      <c r="O8" s="26" t="s">
        <v>79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73</v>
      </c>
      <c r="D9" s="27">
        <v>1</v>
      </c>
      <c r="E9" s="33">
        <f>(VLOOKUP(C9,'Matriz de Carga'!$C$3:$D$61,2,0))*D9</f>
        <v>6933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</row>
    <row r="10" spans="2:17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138</v>
      </c>
      <c r="G10" s="61" t="s">
        <v>71</v>
      </c>
      <c r="H10" s="27">
        <v>4</v>
      </c>
      <c r="I10" s="34">
        <f>(VLOOKUP(G10,'Matriz de Carga'!$C$3:$D$61,2,0))*H10</f>
        <v>181396</v>
      </c>
      <c r="J10" s="12" t="s">
        <v>138</v>
      </c>
      <c r="K10" s="61" t="s">
        <v>71</v>
      </c>
      <c r="L10" s="27">
        <v>4</v>
      </c>
      <c r="M10" s="34">
        <f>(VLOOKUP(K10,'Matriz de Carga'!$C$3:$D$61,2,0))*L10</f>
        <v>181396</v>
      </c>
      <c r="N10" s="12" t="s">
        <v>138</v>
      </c>
      <c r="O10" s="61" t="s">
        <v>71</v>
      </c>
      <c r="P10" s="27">
        <v>4</v>
      </c>
      <c r="Q10" s="34">
        <f>(VLOOKUP(O10,'Matriz de Carga'!$C$3:$D$61,2,0))*P10</f>
        <v>181396</v>
      </c>
    </row>
    <row r="11" spans="2:17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 t="s">
        <v>136</v>
      </c>
      <c r="G11" s="26" t="s">
        <v>73</v>
      </c>
      <c r="H11" s="27">
        <v>1</v>
      </c>
      <c r="I11" s="33">
        <f>(VLOOKUP(G11,'Matriz de Carga'!$C$3:$D$61,2,0))*H11</f>
        <v>6933</v>
      </c>
      <c r="J11" s="12" t="s">
        <v>140</v>
      </c>
      <c r="K11" s="26" t="s">
        <v>74</v>
      </c>
      <c r="L11" s="27">
        <v>1</v>
      </c>
      <c r="M11" s="34">
        <f>(VLOOKUP(K11,'Matriz de Carga'!$C$3:$D$61,2,0))*L11</f>
        <v>58908</v>
      </c>
      <c r="N11" s="12" t="s">
        <v>136</v>
      </c>
      <c r="O11" s="26" t="s">
        <v>73</v>
      </c>
      <c r="P11" s="27">
        <v>1</v>
      </c>
      <c r="Q11" s="34">
        <f>(VLOOKUP(O11,'Matriz de Carga'!$C$3:$D$61,2,0))*P11</f>
        <v>6933</v>
      </c>
    </row>
    <row r="12" spans="2:17">
      <c r="B12" s="12"/>
      <c r="C12" s="26"/>
      <c r="D12" s="27"/>
      <c r="E12" s="33"/>
      <c r="F12" s="12" t="s">
        <v>137</v>
      </c>
      <c r="G12" s="26" t="s">
        <v>107</v>
      </c>
      <c r="H12" s="27">
        <v>1</v>
      </c>
      <c r="I12" s="33">
        <f>(VLOOKUP(G12,'Matriz de Carga'!$C$3:$D$61,2,0))*H12</f>
        <v>4460</v>
      </c>
      <c r="J12" s="12" t="s">
        <v>136</v>
      </c>
      <c r="K12" s="26" t="s">
        <v>73</v>
      </c>
      <c r="L12" s="27">
        <v>1</v>
      </c>
      <c r="M12" s="33">
        <f>(VLOOKUP(K12,'Matriz de Carga'!$C$3:$D$61,2,0))*L12</f>
        <v>6933</v>
      </c>
      <c r="N12" s="12" t="s">
        <v>137</v>
      </c>
      <c r="O12" s="26" t="s">
        <v>107</v>
      </c>
      <c r="P12" s="27">
        <v>1</v>
      </c>
      <c r="Q12" s="34">
        <f>(VLOOKUP(O12,'Matriz de Carga'!$C$3:$D$61,2,0))*P12</f>
        <v>4460</v>
      </c>
    </row>
    <row r="13" spans="2:17">
      <c r="B13" s="14"/>
      <c r="C13" s="29"/>
      <c r="D13" s="29"/>
      <c r="E13" s="28"/>
      <c r="F13" s="12" t="s">
        <v>154</v>
      </c>
      <c r="G13" s="26" t="s">
        <v>116</v>
      </c>
      <c r="H13" s="27">
        <v>3</v>
      </c>
      <c r="I13" s="33">
        <f>(VLOOKUP(G13,'Matriz de Carga'!$C$3:$D$61,2,0))*H13</f>
        <v>8370</v>
      </c>
      <c r="J13" s="12" t="s">
        <v>137</v>
      </c>
      <c r="K13" s="26" t="s">
        <v>107</v>
      </c>
      <c r="L13" s="27">
        <v>1</v>
      </c>
      <c r="M13" s="33">
        <f>(VLOOKUP(K13,'Matriz de Carga'!$C$3:$D$61,2,0))*L13</f>
        <v>4460</v>
      </c>
      <c r="N13" s="12" t="s">
        <v>154</v>
      </c>
      <c r="O13" s="26" t="s">
        <v>116</v>
      </c>
      <c r="P13" s="27">
        <v>3</v>
      </c>
      <c r="Q13" s="34">
        <f>(VLOOKUP(O13,'Matriz de Carga'!$C$3:$D$61,2,0))*P13</f>
        <v>8370</v>
      </c>
    </row>
    <row r="14" spans="2:17">
      <c r="B14" s="14"/>
      <c r="C14" s="29"/>
      <c r="D14" s="29"/>
      <c r="E14" s="28"/>
      <c r="F14" s="12" t="s">
        <v>139</v>
      </c>
      <c r="G14" s="26" t="s">
        <v>94</v>
      </c>
      <c r="H14" s="27">
        <v>1</v>
      </c>
      <c r="I14" s="33">
        <f>(VLOOKUP(G14,'Matriz de Carga'!$C$3:$D$61,2,0))*H14</f>
        <v>32683</v>
      </c>
      <c r="J14" s="12" t="s">
        <v>154</v>
      </c>
      <c r="K14" s="26" t="s">
        <v>116</v>
      </c>
      <c r="L14" s="27">
        <v>3</v>
      </c>
      <c r="M14" s="33">
        <f>(VLOOKUP(K14,'Matriz de Carga'!$C$3:$D$61,2,0))*L14</f>
        <v>8370</v>
      </c>
      <c r="N14" s="12" t="s">
        <v>139</v>
      </c>
      <c r="O14" s="26" t="s">
        <v>94</v>
      </c>
      <c r="P14" s="27">
        <v>1</v>
      </c>
      <c r="Q14" s="34">
        <f>(VLOOKUP(O14,'Matriz de Carga'!$C$3:$D$61,2,0))*P14</f>
        <v>32683</v>
      </c>
    </row>
    <row r="15" spans="2:17">
      <c r="B15" s="14"/>
      <c r="C15" s="29"/>
      <c r="D15" s="29"/>
      <c r="E15" s="28"/>
      <c r="F15" s="12" t="s">
        <v>166</v>
      </c>
      <c r="G15" s="26" t="s">
        <v>96</v>
      </c>
      <c r="H15" s="27">
        <v>0.76</v>
      </c>
      <c r="I15" s="33">
        <f>(VLOOKUP(G15,'Matriz de Carga'!$C$3:$D$61,2,0))*H15</f>
        <v>62474.28</v>
      </c>
      <c r="J15" s="12" t="s">
        <v>139</v>
      </c>
      <c r="K15" s="26" t="s">
        <v>94</v>
      </c>
      <c r="L15" s="27">
        <v>1</v>
      </c>
      <c r="M15" s="33">
        <f>(VLOOKUP(K15,'Matriz de Carga'!$C$3:$D$61,2,0))*L15</f>
        <v>32683</v>
      </c>
      <c r="N15" s="12" t="s">
        <v>166</v>
      </c>
      <c r="O15" s="26" t="s">
        <v>96</v>
      </c>
      <c r="P15" s="27">
        <v>0.76</v>
      </c>
      <c r="Q15" s="34">
        <f>(VLOOKUP(O15,'Matriz de Carga'!$C$3:$D$61,2,0))*P15</f>
        <v>62474.28</v>
      </c>
    </row>
    <row r="16" spans="2:17">
      <c r="B16" s="14"/>
      <c r="C16" s="29"/>
      <c r="D16" s="29"/>
      <c r="E16" s="28" t="str">
        <f>IFERROR(#REF!/(1-#REF!),"")</f>
        <v/>
      </c>
      <c r="F16" s="12" t="s">
        <v>167</v>
      </c>
      <c r="G16" s="26" t="s">
        <v>98</v>
      </c>
      <c r="H16" s="27">
        <v>1</v>
      </c>
      <c r="I16" s="33">
        <f>(VLOOKUP(G16,'Matriz de Carga'!$C$3:$D$61,2,0))*H16</f>
        <v>8676</v>
      </c>
      <c r="J16" s="12" t="s">
        <v>166</v>
      </c>
      <c r="K16" s="26" t="s">
        <v>96</v>
      </c>
      <c r="L16" s="27">
        <v>0.76</v>
      </c>
      <c r="M16" s="33">
        <f>(VLOOKUP(K16,'Matriz de Carga'!$C$3:$D$61,2,0))*L16</f>
        <v>62474.28</v>
      </c>
      <c r="N16" s="12" t="s">
        <v>167</v>
      </c>
      <c r="O16" s="26" t="s">
        <v>98</v>
      </c>
      <c r="P16" s="27">
        <v>1</v>
      </c>
      <c r="Q16" s="34">
        <f>(VLOOKUP(O16,'Matriz de Carga'!$C$3:$D$61,2,0))*P16</f>
        <v>8676</v>
      </c>
    </row>
    <row r="17" spans="2:17">
      <c r="B17" s="14"/>
      <c r="C17" s="29"/>
      <c r="D17" s="29"/>
      <c r="E17" s="28"/>
      <c r="F17" s="12" t="s">
        <v>168</v>
      </c>
      <c r="G17" s="26" t="s">
        <v>100</v>
      </c>
      <c r="H17" s="27">
        <v>1</v>
      </c>
      <c r="I17" s="33">
        <f>(VLOOKUP(G17,'Matriz de Carga'!$C$3:$D$61,2,0))*H17</f>
        <v>8436</v>
      </c>
      <c r="J17" s="12" t="s">
        <v>167</v>
      </c>
      <c r="K17" s="26" t="s">
        <v>98</v>
      </c>
      <c r="L17" s="27">
        <v>1</v>
      </c>
      <c r="M17" s="33">
        <f>(VLOOKUP(K17,'Matriz de Carga'!$C$3:$D$61,2,0))*L17</f>
        <v>8676</v>
      </c>
      <c r="N17" s="12" t="s">
        <v>168</v>
      </c>
      <c r="O17" s="26" t="s">
        <v>100</v>
      </c>
      <c r="P17" s="27">
        <v>1</v>
      </c>
      <c r="Q17" s="34">
        <f>(VLOOKUP(O17,'Matriz de Carga'!$C$3:$D$61,2,0))*P17</f>
        <v>8436</v>
      </c>
    </row>
    <row r="18" spans="2:17">
      <c r="B18" s="14"/>
      <c r="C18" s="29"/>
      <c r="D18" s="29"/>
      <c r="E18" s="28"/>
      <c r="F18" s="12"/>
      <c r="G18" s="26"/>
      <c r="H18" s="27"/>
      <c r="I18" s="33"/>
      <c r="J18" s="12" t="s">
        <v>168</v>
      </c>
      <c r="K18" s="26" t="s">
        <v>100</v>
      </c>
      <c r="L18" s="27">
        <v>1</v>
      </c>
      <c r="M18" s="33">
        <f>(VLOOKUP(K18,'Matriz de Carga'!$C$3:$D$61,2,0))*L18</f>
        <v>8436</v>
      </c>
      <c r="N18" s="12"/>
      <c r="O18" s="26"/>
      <c r="P18" s="26"/>
      <c r="Q18" s="13"/>
    </row>
    <row r="19" spans="2:17">
      <c r="B19" s="15" t="s">
        <v>143</v>
      </c>
      <c r="C19" s="30"/>
      <c r="D19" s="30"/>
      <c r="E19" s="32">
        <f>SUM(E6:E16)</f>
        <v>185344.5</v>
      </c>
      <c r="F19" s="15" t="s">
        <v>143</v>
      </c>
      <c r="G19" s="30"/>
      <c r="H19" s="30"/>
      <c r="I19" s="32">
        <f>SUM(I6:I16)</f>
        <v>505993.78</v>
      </c>
      <c r="J19" s="15" t="s">
        <v>143</v>
      </c>
      <c r="K19" s="30"/>
      <c r="L19" s="30"/>
      <c r="M19" s="32">
        <f>SUM(M6:M18)</f>
        <v>573337.78</v>
      </c>
      <c r="N19" s="15" t="s">
        <v>143</v>
      </c>
      <c r="O19" s="30"/>
      <c r="P19" s="30"/>
      <c r="Q19" s="16">
        <f>SUM(Q6:Q16)</f>
        <v>505993.78</v>
      </c>
    </row>
    <row r="20" spans="2:17" ht="15.75" thickBot="1">
      <c r="B20" s="17" t="s">
        <v>144</v>
      </c>
      <c r="C20" s="18"/>
      <c r="D20" s="18"/>
      <c r="E20" s="19">
        <f>'Matriz de Carga'!H12</f>
        <v>30000</v>
      </c>
      <c r="F20" s="17" t="s">
        <v>144</v>
      </c>
      <c r="G20" s="20"/>
      <c r="H20" s="20"/>
      <c r="I20" s="19">
        <f>'Matriz de Carga'!H12</f>
        <v>30000</v>
      </c>
      <c r="J20" s="17" t="s">
        <v>144</v>
      </c>
      <c r="K20" s="20"/>
      <c r="L20" s="20"/>
      <c r="M20" s="19">
        <f>'Matriz de Carga'!H12</f>
        <v>30000</v>
      </c>
      <c r="N20" s="17" t="s">
        <v>144</v>
      </c>
      <c r="O20" s="20"/>
      <c r="P20" s="20"/>
      <c r="Q20" s="21">
        <f>'Matriz de Carga'!H12</f>
        <v>30000</v>
      </c>
    </row>
    <row r="21" spans="2:17" ht="15.75" thickBot="1">
      <c r="B21" s="22" t="s">
        <v>145</v>
      </c>
      <c r="C21" s="23"/>
      <c r="D21" s="23"/>
      <c r="E21" s="24">
        <f>E19+E5+E20</f>
        <v>382204.5</v>
      </c>
      <c r="F21" s="22" t="s">
        <v>145</v>
      </c>
      <c r="G21" s="23"/>
      <c r="H21" s="23"/>
      <c r="I21" s="24">
        <f>I19+I5+I20</f>
        <v>823363.78</v>
      </c>
      <c r="J21" s="22" t="s">
        <v>145</v>
      </c>
      <c r="K21" s="23"/>
      <c r="L21" s="23"/>
      <c r="M21" s="24">
        <f>M19+M5+M20</f>
        <v>899977.78</v>
      </c>
      <c r="N21" s="22" t="s">
        <v>145</v>
      </c>
      <c r="O21" s="23"/>
      <c r="P21" s="23"/>
      <c r="Q21" s="25">
        <f>Q19+Q5+Q20</f>
        <v>823363.78</v>
      </c>
    </row>
    <row r="22" spans="2:17" ht="15.75" thickBot="1">
      <c r="B22" s="22" t="s">
        <v>146</v>
      </c>
      <c r="C22" s="23"/>
      <c r="D22" s="23"/>
      <c r="E22" s="24">
        <f>E21*1.19</f>
        <v>454823.35499999998</v>
      </c>
      <c r="F22" s="22" t="s">
        <v>146</v>
      </c>
      <c r="G22" s="23"/>
      <c r="H22" s="23"/>
      <c r="I22" s="24">
        <f>I21*1.19</f>
        <v>979802.89819999994</v>
      </c>
      <c r="J22" s="22" t="s">
        <v>146</v>
      </c>
      <c r="K22" s="23"/>
      <c r="L22" s="23"/>
      <c r="M22" s="24">
        <f>M21*1.19</f>
        <v>1070973.5582000001</v>
      </c>
      <c r="N22" s="22" t="s">
        <v>146</v>
      </c>
      <c r="O22" s="23"/>
      <c r="P22" s="23"/>
      <c r="Q22" s="25">
        <f>Q21*1.19</f>
        <v>979802.89819999994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3147-D420-456F-A313-A95E7C5213C0}">
  <dimension ref="B1:U27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1.8</v>
      </c>
      <c r="E5" s="9">
        <f>D5*'Matriz de Carga'!H4</f>
        <v>166860</v>
      </c>
      <c r="F5" s="6" t="s">
        <v>130</v>
      </c>
      <c r="G5" s="7"/>
      <c r="H5" s="8">
        <v>1.8</v>
      </c>
      <c r="I5" s="9">
        <f>H5*'Matriz de Carga'!H4</f>
        <v>166860</v>
      </c>
      <c r="J5" s="6" t="s">
        <v>130</v>
      </c>
      <c r="K5" s="10"/>
      <c r="L5" s="8">
        <v>2.7</v>
      </c>
      <c r="M5" s="9">
        <f>L5*'Matriz de Carga'!H4</f>
        <v>250290.00000000003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2.7</v>
      </c>
      <c r="U5" s="11">
        <f>T5*'Matriz de Carga'!H4</f>
        <v>250290.00000000003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">
        <v>66</v>
      </c>
      <c r="H7" s="27">
        <v>1</v>
      </c>
      <c r="I7" s="34">
        <f>(VLOOKUP(G7,'Matriz de Carga'!$C$3:$D$61,2,0))*H7</f>
        <v>17084</v>
      </c>
      <c r="J7" s="12" t="s">
        <v>133</v>
      </c>
      <c r="K7" s="37" t="s">
        <v>66</v>
      </c>
      <c r="L7" s="27">
        <v>1</v>
      </c>
      <c r="M7" s="34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4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51</v>
      </c>
      <c r="L11" s="27">
        <v>4</v>
      </c>
      <c r="M11" s="34">
        <f>(VLOOKUP(K11,'Matriz de Carga'!$C$3:$D$61,2,0))*L11</f>
        <v>119204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51</v>
      </c>
      <c r="T11" s="27">
        <v>4</v>
      </c>
      <c r="U11" s="34">
        <f>(VLOOKUP(S11,'Matriz de Carga'!$C$3:$D$61,2,0))*T11</f>
        <v>119204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75</v>
      </c>
      <c r="P12" s="27">
        <v>1</v>
      </c>
      <c r="Q12" s="34">
        <f>(VLOOKUP(O12,'Matriz de Carga'!$C$3:$D$61,2,0))*P12</f>
        <v>56588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159304.5</v>
      </c>
      <c r="F17" s="15" t="s">
        <v>143</v>
      </c>
      <c r="G17" s="30"/>
      <c r="H17" s="30"/>
      <c r="I17" s="32">
        <f>SUM(I6:I15)</f>
        <v>153329.5</v>
      </c>
      <c r="J17" s="15" t="s">
        <v>143</v>
      </c>
      <c r="K17" s="30"/>
      <c r="L17" s="30"/>
      <c r="M17" s="32">
        <f>SUM(M6:M15)</f>
        <v>366982.5</v>
      </c>
      <c r="N17" s="15" t="s">
        <v>143</v>
      </c>
      <c r="O17" s="30"/>
      <c r="P17" s="30"/>
      <c r="Q17" s="32">
        <f>SUM(Q6:Q16)</f>
        <v>423570.5</v>
      </c>
      <c r="R17" s="15" t="s">
        <v>143</v>
      </c>
      <c r="S17" s="30"/>
      <c r="T17" s="30"/>
      <c r="U17" s="16">
        <f>SUM(U6:U15)</f>
        <v>366982.5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356164.5</v>
      </c>
      <c r="F19" s="22" t="s">
        <v>145</v>
      </c>
      <c r="G19" s="23"/>
      <c r="H19" s="23"/>
      <c r="I19" s="24">
        <f>I17+I5+I18</f>
        <v>350189.5</v>
      </c>
      <c r="J19" s="22" t="s">
        <v>145</v>
      </c>
      <c r="K19" s="23"/>
      <c r="L19" s="23"/>
      <c r="M19" s="24">
        <f>M17+M5+M18</f>
        <v>647272.5</v>
      </c>
      <c r="N19" s="22" t="s">
        <v>145</v>
      </c>
      <c r="O19" s="23"/>
      <c r="P19" s="23"/>
      <c r="Q19" s="24">
        <f>Q17+Q5+Q18</f>
        <v>722400.5</v>
      </c>
      <c r="R19" s="22" t="s">
        <v>145</v>
      </c>
      <c r="S19" s="23"/>
      <c r="T19" s="23"/>
      <c r="U19" s="25">
        <f>U17+U5+U18</f>
        <v>647272.5</v>
      </c>
    </row>
    <row r="20" spans="2:21" ht="15.75" thickBot="1">
      <c r="B20" s="22" t="s">
        <v>146</v>
      </c>
      <c r="C20" s="23"/>
      <c r="D20" s="23"/>
      <c r="E20" s="24">
        <f>E19*1.19</f>
        <v>423835.755</v>
      </c>
      <c r="F20" s="22" t="s">
        <v>146</v>
      </c>
      <c r="G20" s="23"/>
      <c r="H20" s="23"/>
      <c r="I20" s="24">
        <f>I19*1.19</f>
        <v>416725.505</v>
      </c>
      <c r="J20" s="22" t="s">
        <v>146</v>
      </c>
      <c r="K20" s="23"/>
      <c r="L20" s="23"/>
      <c r="M20" s="24">
        <f>M19*1.19</f>
        <v>770254.27500000002</v>
      </c>
      <c r="N20" s="22" t="s">
        <v>146</v>
      </c>
      <c r="O20" s="23"/>
      <c r="P20" s="23"/>
      <c r="Q20" s="24">
        <f>Q19*1.19</f>
        <v>859656.59499999997</v>
      </c>
      <c r="R20" s="22" t="s">
        <v>146</v>
      </c>
      <c r="S20" s="23"/>
      <c r="T20" s="23"/>
      <c r="U20" s="25">
        <f>U19*1.19</f>
        <v>770254.27500000002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954F-F47B-4C3E-B710-88A440FAACB4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2.6</v>
      </c>
      <c r="M5" s="9">
        <f>L5*'Matriz de Carga'!H4</f>
        <v>241020</v>
      </c>
      <c r="N5" s="6" t="s">
        <v>130</v>
      </c>
      <c r="O5" s="10"/>
      <c r="P5" s="8">
        <v>2.7</v>
      </c>
      <c r="Q5" s="9">
        <f>P5*'Matriz de Carga'!H4</f>
        <v>250290.00000000003</v>
      </c>
      <c r="R5" s="6" t="s">
        <v>130</v>
      </c>
      <c r="S5" s="10"/>
      <c r="T5" s="8">
        <v>2.6</v>
      </c>
      <c r="U5" s="11">
        <f>T5*'Matriz de Carga'!H4</f>
        <v>241020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">
        <v>66</v>
      </c>
      <c r="H7" s="27">
        <v>1</v>
      </c>
      <c r="I7" s="33">
        <f>(VLOOKUP(G7,'Matriz de Carga'!$C$3:$D$41,2,0))*H7</f>
        <v>17084</v>
      </c>
      <c r="J7" s="12" t="s">
        <v>133</v>
      </c>
      <c r="K7" s="37" t="s">
        <v>66</v>
      </c>
      <c r="L7" s="27">
        <v>1</v>
      </c>
      <c r="M7" s="33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3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62" t="s">
        <v>76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323050</v>
      </c>
      <c r="N16" s="15" t="s">
        <v>143</v>
      </c>
      <c r="O16" s="30"/>
      <c r="P16" s="30"/>
      <c r="Q16" s="32">
        <f>SUM(Q6:Q15)</f>
        <v>346802</v>
      </c>
      <c r="R16" s="15" t="s">
        <v>143</v>
      </c>
      <c r="S16" s="30"/>
      <c r="T16" s="30"/>
      <c r="U16" s="16">
        <f>SUM(U6:U15)</f>
        <v>323050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324340</v>
      </c>
      <c r="F18" s="22" t="s">
        <v>145</v>
      </c>
      <c r="G18" s="23"/>
      <c r="H18" s="23"/>
      <c r="I18" s="24">
        <f>I16+I5+I17</f>
        <v>318365</v>
      </c>
      <c r="J18" s="22" t="s">
        <v>145</v>
      </c>
      <c r="K18" s="23"/>
      <c r="L18" s="23"/>
      <c r="M18" s="24">
        <f>M16+M5+M17</f>
        <v>594070</v>
      </c>
      <c r="N18" s="22" t="s">
        <v>145</v>
      </c>
      <c r="O18" s="23"/>
      <c r="P18" s="23"/>
      <c r="Q18" s="24">
        <f>Q16+Q5+Q17</f>
        <v>627092</v>
      </c>
      <c r="R18" s="22" t="s">
        <v>145</v>
      </c>
      <c r="S18" s="23"/>
      <c r="T18" s="23"/>
      <c r="U18" s="25">
        <f>U16+U5+U17</f>
        <v>594070</v>
      </c>
    </row>
    <row r="19" spans="2:21" ht="15.75" thickBot="1">
      <c r="B19" s="22" t="s">
        <v>146</v>
      </c>
      <c r="C19" s="23"/>
      <c r="D19" s="23"/>
      <c r="E19" s="24">
        <f>E18*1.19</f>
        <v>385964.6</v>
      </c>
      <c r="F19" s="22" t="s">
        <v>146</v>
      </c>
      <c r="G19" s="23"/>
      <c r="H19" s="23"/>
      <c r="I19" s="24">
        <f>I18*1.19</f>
        <v>378854.35</v>
      </c>
      <c r="J19" s="22" t="s">
        <v>146</v>
      </c>
      <c r="K19" s="23"/>
      <c r="L19" s="23"/>
      <c r="M19" s="24">
        <f>M18*1.19</f>
        <v>706943.29999999993</v>
      </c>
      <c r="N19" s="22" t="s">
        <v>146</v>
      </c>
      <c r="O19" s="23"/>
      <c r="P19" s="23"/>
      <c r="Q19" s="24">
        <f>Q18*1.19</f>
        <v>746239.48</v>
      </c>
      <c r="R19" s="22" t="s">
        <v>146</v>
      </c>
      <c r="S19" s="23"/>
      <c r="T19" s="23"/>
      <c r="U19" s="25">
        <f>U18*1.19</f>
        <v>706943.29999999993</v>
      </c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51C9-A140-4A9E-B4D5-CE668B04705C}">
  <dimension ref="B1:U27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1.9</v>
      </c>
      <c r="E5" s="9">
        <f>D5*'Matriz de Carga'!H4</f>
        <v>176130</v>
      </c>
      <c r="F5" s="6" t="s">
        <v>130</v>
      </c>
      <c r="G5" s="7"/>
      <c r="H5" s="8">
        <v>1.9</v>
      </c>
      <c r="I5" s="9">
        <f>H5*'Matriz de Carga'!H4</f>
        <v>176130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 s="63" customFormat="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 s="63" customFormat="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">
        <v>66</v>
      </c>
      <c r="H7" s="27">
        <v>1</v>
      </c>
      <c r="I7" s="34">
        <f>(VLOOKUP(G7,'Matriz de Carga'!$C$3:$D$61,2,0))*H7</f>
        <v>17084</v>
      </c>
      <c r="J7" s="12" t="s">
        <v>133</v>
      </c>
      <c r="K7" s="37" t="s">
        <v>66</v>
      </c>
      <c r="L7" s="27">
        <v>1</v>
      </c>
      <c r="M7" s="34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4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 s="63" customFormat="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 s="63" customFormat="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 s="63" customFormat="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 s="63" customFormat="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51</v>
      </c>
      <c r="L11" s="27">
        <v>4</v>
      </c>
      <c r="M11" s="34">
        <f>(VLOOKUP(K11,'Matriz de Carga'!$C$3:$D$61,2,0))*L11</f>
        <v>119204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51</v>
      </c>
      <c r="T11" s="27">
        <v>4</v>
      </c>
      <c r="U11" s="34">
        <f>(VLOOKUP(S11,'Matriz de Carga'!$C$3:$D$61,2,0))*T11</f>
        <v>119204</v>
      </c>
    </row>
    <row r="12" spans="2:21" s="63" customFormat="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77</v>
      </c>
      <c r="P12" s="27">
        <v>1</v>
      </c>
      <c r="Q12" s="34">
        <f>(VLOOKUP(O12,'Matriz de Carga'!$C$3:$D$61,2,0))*P12</f>
        <v>293350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 s="63" customFormat="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 s="63" customFormat="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 s="63" customFormat="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 s="63" customFormat="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159304.5</v>
      </c>
      <c r="F17" s="15" t="s">
        <v>143</v>
      </c>
      <c r="G17" s="30"/>
      <c r="H17" s="30"/>
      <c r="I17" s="32">
        <f>SUM(I6:I15)</f>
        <v>153329.5</v>
      </c>
      <c r="J17" s="15" t="s">
        <v>143</v>
      </c>
      <c r="K17" s="30"/>
      <c r="L17" s="30"/>
      <c r="M17" s="32">
        <f>SUM(M6:M15)</f>
        <v>366982.5</v>
      </c>
      <c r="N17" s="15" t="s">
        <v>143</v>
      </c>
      <c r="O17" s="30"/>
      <c r="P17" s="30"/>
      <c r="Q17" s="32">
        <f>SUM(Q6:Q16)</f>
        <v>660332.5</v>
      </c>
      <c r="R17" s="15" t="s">
        <v>143</v>
      </c>
      <c r="S17" s="30"/>
      <c r="T17" s="30"/>
      <c r="U17" s="16">
        <f>SUM(U6:U15)</f>
        <v>366982.5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365434.5</v>
      </c>
      <c r="F19" s="22" t="s">
        <v>145</v>
      </c>
      <c r="G19" s="23"/>
      <c r="H19" s="23"/>
      <c r="I19" s="24">
        <f>I17+I5+I18</f>
        <v>359459.5</v>
      </c>
      <c r="J19" s="22" t="s">
        <v>145</v>
      </c>
      <c r="K19" s="23"/>
      <c r="L19" s="23"/>
      <c r="M19" s="24">
        <f>M17+M5+M18</f>
        <v>656542.5</v>
      </c>
      <c r="N19" s="22" t="s">
        <v>145</v>
      </c>
      <c r="O19" s="23"/>
      <c r="P19" s="23"/>
      <c r="Q19" s="24">
        <f>Q17+Q5+Q18</f>
        <v>959162.5</v>
      </c>
      <c r="R19" s="22" t="s">
        <v>145</v>
      </c>
      <c r="S19" s="23"/>
      <c r="T19" s="23"/>
      <c r="U19" s="25">
        <f>U17+U5+U18</f>
        <v>656542.5</v>
      </c>
    </row>
    <row r="20" spans="2:21" ht="15.75" thickBot="1">
      <c r="B20" s="22" t="s">
        <v>146</v>
      </c>
      <c r="C20" s="23"/>
      <c r="D20" s="23"/>
      <c r="E20" s="24">
        <f>E19*1.19</f>
        <v>434867.05499999999</v>
      </c>
      <c r="F20" s="22" t="s">
        <v>146</v>
      </c>
      <c r="G20" s="23"/>
      <c r="H20" s="23"/>
      <c r="I20" s="24">
        <f>I19*1.19</f>
        <v>427756.80499999999</v>
      </c>
      <c r="J20" s="22" t="s">
        <v>146</v>
      </c>
      <c r="K20" s="23"/>
      <c r="L20" s="23"/>
      <c r="M20" s="24">
        <f>M19*1.19</f>
        <v>781285.57499999995</v>
      </c>
      <c r="N20" s="22" t="s">
        <v>146</v>
      </c>
      <c r="O20" s="23"/>
      <c r="P20" s="23"/>
      <c r="Q20" s="24">
        <f>Q19*1.19</f>
        <v>1141403.375</v>
      </c>
      <c r="R20" s="22" t="s">
        <v>146</v>
      </c>
      <c r="S20" s="23"/>
      <c r="T20" s="23"/>
      <c r="U20" s="25">
        <f>U19*1.19</f>
        <v>781285.57499999995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CDB8-503C-46B8-B711-988DF4F9AD71}">
  <dimension ref="B1:Q20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182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1.7</v>
      </c>
      <c r="E5" s="9">
        <f>D5*'Matriz de Carga'!H4</f>
        <v>157590</v>
      </c>
      <c r="F5" s="6" t="s">
        <v>130</v>
      </c>
      <c r="G5" s="10"/>
      <c r="H5" s="8">
        <v>2</v>
      </c>
      <c r="I5" s="9">
        <f>H5*'Matriz de Carga'!H4</f>
        <v>185400</v>
      </c>
      <c r="J5" s="6" t="s">
        <v>130</v>
      </c>
      <c r="K5" s="10"/>
      <c r="L5" s="8">
        <v>2</v>
      </c>
      <c r="M5" s="9">
        <f>L5*'Matriz de Carga'!H4</f>
        <v>185400</v>
      </c>
      <c r="N5" s="6" t="s">
        <v>130</v>
      </c>
      <c r="O5" s="10"/>
      <c r="P5" s="8">
        <v>2</v>
      </c>
      <c r="Q5" s="11">
        <f>P5*'Matriz de Carga'!H4</f>
        <v>185400</v>
      </c>
    </row>
    <row r="6" spans="2:17">
      <c r="B6" s="12"/>
      <c r="C6" s="53"/>
      <c r="D6" s="55"/>
      <c r="E6" s="28"/>
      <c r="F6" s="12"/>
      <c r="G6" s="53"/>
      <c r="H6" s="55"/>
      <c r="I6" s="28"/>
      <c r="J6" s="12"/>
      <c r="K6" s="53"/>
      <c r="L6" s="55"/>
      <c r="M6" s="28"/>
      <c r="N6" s="54"/>
      <c r="O6" s="53"/>
      <c r="P6" s="55"/>
      <c r="Q6" s="13"/>
    </row>
    <row r="7" spans="2:17">
      <c r="B7" s="12" t="s">
        <v>134</v>
      </c>
      <c r="C7" s="26" t="s">
        <v>70</v>
      </c>
      <c r="D7" s="27">
        <v>1</v>
      </c>
      <c r="E7" s="34">
        <f>(VLOOKUP(C7,'Matriz de Carga'!$C$3:$D$61,2,0))*D7</f>
        <v>63227</v>
      </c>
      <c r="F7" s="12" t="s">
        <v>134</v>
      </c>
      <c r="G7" s="26" t="s">
        <v>70</v>
      </c>
      <c r="H7" s="27">
        <v>1</v>
      </c>
      <c r="I7" s="34">
        <f>(VLOOKUP(G7,'Matriz de Carga'!$C$3:$D$61,2,0))*H7</f>
        <v>63227</v>
      </c>
      <c r="J7" s="12" t="s">
        <v>134</v>
      </c>
      <c r="K7" s="26" t="s">
        <v>70</v>
      </c>
      <c r="L7" s="27">
        <v>1</v>
      </c>
      <c r="M7" s="34">
        <f>(VLOOKUP(K7,'Matriz de Carga'!$C$3:$D$61,2,0))*L7</f>
        <v>63227</v>
      </c>
      <c r="N7" s="12" t="s">
        <v>134</v>
      </c>
      <c r="O7" s="26" t="s">
        <v>70</v>
      </c>
      <c r="P7" s="27">
        <v>1</v>
      </c>
      <c r="Q7" s="34">
        <f>(VLOOKUP(O7,'Matriz de Carga'!$C$3:$D$61,2,0))*P7</f>
        <v>63227</v>
      </c>
    </row>
    <row r="8" spans="2:17">
      <c r="B8" s="12"/>
      <c r="C8" s="26"/>
      <c r="D8" s="27"/>
      <c r="E8" s="34"/>
      <c r="F8" s="12" t="s">
        <v>139</v>
      </c>
      <c r="G8" s="26" t="s">
        <v>94</v>
      </c>
      <c r="H8" s="27">
        <v>1</v>
      </c>
      <c r="I8" s="33">
        <f>(VLOOKUP(G8,'Matriz de Carga'!$C$3:$D$61,2,0))*H8</f>
        <v>32683</v>
      </c>
      <c r="J8" s="12" t="s">
        <v>139</v>
      </c>
      <c r="K8" s="26" t="s">
        <v>94</v>
      </c>
      <c r="L8" s="27">
        <v>1</v>
      </c>
      <c r="M8" s="33">
        <f>(VLOOKUP(K8,'Matriz de Carga'!$C$3:$D$61,2,0))*L8</f>
        <v>32683</v>
      </c>
      <c r="N8" s="12" t="s">
        <v>139</v>
      </c>
      <c r="O8" s="26" t="s">
        <v>94</v>
      </c>
      <c r="P8" s="27">
        <v>1</v>
      </c>
      <c r="Q8" s="34">
        <f>(VLOOKUP(O8,'Matriz de Carga'!$C$3:$D$61,2,0))*P8</f>
        <v>32683</v>
      </c>
    </row>
    <row r="9" spans="2:17">
      <c r="B9" s="12"/>
      <c r="C9" s="53"/>
      <c r="D9" s="27"/>
      <c r="E9" s="33"/>
      <c r="F9" s="12"/>
      <c r="G9" s="53"/>
      <c r="H9" s="27"/>
      <c r="I9" s="34"/>
      <c r="J9" s="12"/>
      <c r="K9" s="53"/>
      <c r="L9" s="27"/>
      <c r="M9" s="34"/>
      <c r="N9" s="12"/>
      <c r="O9" s="53"/>
      <c r="P9" s="27"/>
      <c r="Q9" s="34"/>
    </row>
    <row r="10" spans="2:17">
      <c r="B10" s="12"/>
      <c r="C10" s="53"/>
      <c r="D10" s="27"/>
      <c r="E10" s="33"/>
      <c r="F10" s="12"/>
      <c r="G10" s="56"/>
      <c r="H10" s="27"/>
      <c r="I10" s="34"/>
      <c r="J10" s="12"/>
      <c r="K10" s="56"/>
      <c r="L10" s="27"/>
      <c r="M10" s="34"/>
      <c r="N10" s="12"/>
      <c r="O10" s="56"/>
      <c r="P10" s="27"/>
      <c r="Q10" s="34"/>
    </row>
    <row r="11" spans="2:17">
      <c r="B11" s="14"/>
      <c r="C11" s="29"/>
      <c r="D11" s="29"/>
      <c r="E11" s="28" t="str">
        <f>IFERROR(#REF!/(1-#REF!),"")</f>
        <v/>
      </c>
      <c r="F11" s="54"/>
      <c r="G11" s="53"/>
      <c r="H11" s="27"/>
      <c r="I11" s="33"/>
      <c r="J11" s="54"/>
      <c r="K11" s="53"/>
      <c r="L11" s="55"/>
      <c r="M11" s="33"/>
      <c r="N11" s="54"/>
      <c r="O11" s="53"/>
      <c r="P11" s="27"/>
      <c r="Q11" s="34"/>
    </row>
    <row r="12" spans="2:17">
      <c r="B12" s="14"/>
      <c r="C12" s="29"/>
      <c r="D12" s="29"/>
      <c r="E12" s="28"/>
      <c r="F12" s="54"/>
      <c r="G12" s="53"/>
      <c r="H12" s="27"/>
      <c r="I12" s="33"/>
      <c r="J12" s="54"/>
      <c r="K12" s="53"/>
      <c r="L12" s="27"/>
      <c r="M12" s="33"/>
      <c r="N12" s="54"/>
      <c r="O12" s="53"/>
      <c r="P12" s="27"/>
      <c r="Q12" s="34"/>
    </row>
    <row r="13" spans="2:17">
      <c r="B13" s="14"/>
      <c r="C13" s="29"/>
      <c r="D13" s="29"/>
      <c r="E13" s="28"/>
      <c r="F13" s="12"/>
      <c r="G13" s="26"/>
      <c r="H13" s="27"/>
      <c r="I13" s="33"/>
      <c r="J13" s="54"/>
      <c r="K13" s="53"/>
      <c r="L13" s="27"/>
      <c r="M13" s="33"/>
      <c r="N13" s="12"/>
      <c r="O13" s="26"/>
      <c r="P13" s="26"/>
      <c r="Q13" s="13"/>
    </row>
    <row r="14" spans="2:17">
      <c r="B14" s="14"/>
      <c r="C14" s="29"/>
      <c r="D14" s="29"/>
      <c r="E14" s="28"/>
      <c r="F14" s="12"/>
      <c r="G14" s="26"/>
      <c r="H14" s="26"/>
      <c r="I14" s="28"/>
      <c r="J14" s="12"/>
      <c r="K14" s="26"/>
      <c r="L14" s="27"/>
      <c r="M14" s="33"/>
      <c r="N14" s="12"/>
      <c r="O14" s="26"/>
      <c r="P14" s="26"/>
      <c r="Q14" s="13"/>
    </row>
    <row r="15" spans="2:17">
      <c r="B15" s="14"/>
      <c r="C15" s="29"/>
      <c r="D15" s="29"/>
      <c r="E15" s="28"/>
      <c r="F15" s="12"/>
      <c r="G15" s="26"/>
      <c r="H15" s="26"/>
      <c r="I15" s="28"/>
      <c r="J15" s="12"/>
      <c r="K15" s="26"/>
      <c r="L15" s="27"/>
      <c r="M15" s="33"/>
      <c r="N15" s="12"/>
      <c r="O15" s="26"/>
      <c r="P15" s="26"/>
      <c r="Q15" s="13"/>
    </row>
    <row r="16" spans="2:17">
      <c r="B16" s="14"/>
      <c r="C16" s="29"/>
      <c r="D16" s="29"/>
      <c r="E16" s="28"/>
      <c r="F16" s="12"/>
      <c r="G16" s="26"/>
      <c r="H16" s="26"/>
      <c r="I16" s="28"/>
      <c r="J16" s="12"/>
      <c r="K16" s="26"/>
      <c r="L16" s="27"/>
      <c r="M16" s="33"/>
      <c r="N16" s="12"/>
      <c r="O16" s="26"/>
      <c r="P16" s="26"/>
      <c r="Q16" s="13"/>
    </row>
    <row r="17" spans="2:17" ht="15.75" thickBot="1">
      <c r="B17" s="15" t="s">
        <v>143</v>
      </c>
      <c r="C17" s="30"/>
      <c r="D17" s="30"/>
      <c r="E17" s="32">
        <f>SUM(E6:E11)</f>
        <v>63227</v>
      </c>
      <c r="F17" s="15" t="s">
        <v>143</v>
      </c>
      <c r="G17" s="30"/>
      <c r="H17" s="30"/>
      <c r="I17" s="32">
        <f>SUM(I6:I11)</f>
        <v>95910</v>
      </c>
      <c r="J17" s="15" t="s">
        <v>143</v>
      </c>
      <c r="K17" s="30"/>
      <c r="L17" s="30"/>
      <c r="M17" s="32">
        <f>SUM(M6:M16)</f>
        <v>95910</v>
      </c>
      <c r="N17" s="58" t="s">
        <v>143</v>
      </c>
      <c r="O17" s="59"/>
      <c r="P17" s="59"/>
      <c r="Q17" s="60">
        <f>SUM(Q6:Q11)</f>
        <v>95910</v>
      </c>
    </row>
    <row r="18" spans="2:17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20"/>
      <c r="H18" s="20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21">
        <f>'Matriz de Carga'!H12</f>
        <v>30000</v>
      </c>
    </row>
    <row r="19" spans="2:17" ht="15.75" thickBot="1">
      <c r="B19" s="22" t="s">
        <v>145</v>
      </c>
      <c r="C19" s="23"/>
      <c r="D19" s="23"/>
      <c r="E19" s="24">
        <f>E17+E5+E18</f>
        <v>250817</v>
      </c>
      <c r="F19" s="22" t="s">
        <v>145</v>
      </c>
      <c r="G19" s="23"/>
      <c r="H19" s="23"/>
      <c r="I19" s="24">
        <f>I17+I5+I18</f>
        <v>311310</v>
      </c>
      <c r="J19" s="22" t="s">
        <v>145</v>
      </c>
      <c r="K19" s="23"/>
      <c r="L19" s="23"/>
      <c r="M19" s="24">
        <f>M17+M5+M18</f>
        <v>311310</v>
      </c>
      <c r="N19" s="22" t="s">
        <v>145</v>
      </c>
      <c r="O19" s="23"/>
      <c r="P19" s="23"/>
      <c r="Q19" s="25">
        <f>Q17+Q5+Q18</f>
        <v>311310</v>
      </c>
    </row>
    <row r="20" spans="2:17" ht="15.75" thickBot="1">
      <c r="B20" s="22" t="s">
        <v>146</v>
      </c>
      <c r="C20" s="23"/>
      <c r="D20" s="23"/>
      <c r="E20" s="24">
        <f>E19*1.19</f>
        <v>298472.23</v>
      </c>
      <c r="F20" s="22" t="s">
        <v>146</v>
      </c>
      <c r="G20" s="23"/>
      <c r="H20" s="23"/>
      <c r="I20" s="24">
        <f>I19*1.19</f>
        <v>370458.89999999997</v>
      </c>
      <c r="J20" s="22" t="s">
        <v>146</v>
      </c>
      <c r="K20" s="23"/>
      <c r="L20" s="23"/>
      <c r="M20" s="24">
        <f>M19*1.19</f>
        <v>370458.89999999997</v>
      </c>
      <c r="N20" s="22" t="s">
        <v>146</v>
      </c>
      <c r="O20" s="23"/>
      <c r="P20" s="23"/>
      <c r="Q20" s="25">
        <f>Q19*1.19</f>
        <v>370458.89999999997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7928-F703-4E40-AA1F-26CABF178411}">
  <dimension ref="B1:U27"/>
  <sheetViews>
    <sheetView topLeftCell="B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2.5</v>
      </c>
      <c r="M5" s="9">
        <f>L5*'Matriz de Carga'!H4</f>
        <v>231750</v>
      </c>
      <c r="N5" s="6" t="s">
        <v>130</v>
      </c>
      <c r="O5" s="10"/>
      <c r="P5" s="8">
        <v>2.6</v>
      </c>
      <c r="Q5" s="9">
        <f>P5*'Matriz de Carga'!H4</f>
        <v>241020</v>
      </c>
      <c r="R5" s="6" t="s">
        <v>130</v>
      </c>
      <c r="S5" s="10"/>
      <c r="T5" s="8">
        <v>2.5</v>
      </c>
      <c r="U5" s="11">
        <f>T5*'Matriz de Carga'!H4</f>
        <v>231750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/>
      <c r="G10" s="26"/>
      <c r="H10" s="27"/>
      <c r="I10" s="33"/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/>
      <c r="C11" s="26"/>
      <c r="D11" s="27"/>
      <c r="E11" s="33"/>
      <c r="F11" s="46"/>
      <c r="G11" s="47"/>
      <c r="H11" s="47"/>
      <c r="I11" s="28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76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7"/>
      <c r="M15" s="33"/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/>
      <c r="S15" s="26"/>
      <c r="T15" s="27"/>
      <c r="U15" s="34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/>
      <c r="O16" s="26"/>
      <c r="P16" s="27"/>
      <c r="Q16" s="33"/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151175.5</v>
      </c>
      <c r="F17" s="15" t="s">
        <v>143</v>
      </c>
      <c r="G17" s="30"/>
      <c r="H17" s="30"/>
      <c r="I17" s="32">
        <f>SUM(I6:I15)</f>
        <v>145200.5</v>
      </c>
      <c r="J17" s="15" t="s">
        <v>143</v>
      </c>
      <c r="K17" s="30"/>
      <c r="L17" s="30"/>
      <c r="M17" s="32">
        <f>SUM(M6:M15)</f>
        <v>351157.5</v>
      </c>
      <c r="N17" s="15" t="s">
        <v>143</v>
      </c>
      <c r="O17" s="30"/>
      <c r="P17" s="30"/>
      <c r="Q17" s="32">
        <f>SUM(Q6:Q16)</f>
        <v>382605.5</v>
      </c>
      <c r="R17" s="15" t="s">
        <v>143</v>
      </c>
      <c r="S17" s="30"/>
      <c r="T17" s="30"/>
      <c r="U17" s="16">
        <f>SUM(U6:U15)</f>
        <v>351157.5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329495.5</v>
      </c>
      <c r="F19" s="22" t="s">
        <v>145</v>
      </c>
      <c r="G19" s="23"/>
      <c r="H19" s="23"/>
      <c r="I19" s="24">
        <f>I17+I5+I18</f>
        <v>323520.5</v>
      </c>
      <c r="J19" s="22" t="s">
        <v>145</v>
      </c>
      <c r="K19" s="23"/>
      <c r="L19" s="23"/>
      <c r="M19" s="24">
        <f>M17+M5+M18</f>
        <v>612907.5</v>
      </c>
      <c r="N19" s="22" t="s">
        <v>145</v>
      </c>
      <c r="O19" s="23"/>
      <c r="P19" s="23"/>
      <c r="Q19" s="24">
        <f>Q17+Q5+Q18</f>
        <v>653625.5</v>
      </c>
      <c r="R19" s="22" t="s">
        <v>145</v>
      </c>
      <c r="S19" s="23"/>
      <c r="T19" s="23"/>
      <c r="U19" s="25">
        <f>U17+U5+U18</f>
        <v>612907.5</v>
      </c>
    </row>
    <row r="20" spans="2:21" ht="15.75" thickBot="1">
      <c r="B20" s="22" t="s">
        <v>146</v>
      </c>
      <c r="C20" s="23"/>
      <c r="D20" s="23"/>
      <c r="E20" s="24">
        <f>E19*1.19</f>
        <v>392099.64499999996</v>
      </c>
      <c r="F20" s="22" t="s">
        <v>146</v>
      </c>
      <c r="G20" s="23"/>
      <c r="H20" s="23"/>
      <c r="I20" s="24">
        <f>I19*1.19</f>
        <v>384989.39499999996</v>
      </c>
      <c r="J20" s="22" t="s">
        <v>146</v>
      </c>
      <c r="K20" s="23"/>
      <c r="L20" s="23"/>
      <c r="M20" s="24">
        <f>M19*1.19</f>
        <v>729359.92499999993</v>
      </c>
      <c r="N20" s="22" t="s">
        <v>146</v>
      </c>
      <c r="O20" s="23"/>
      <c r="P20" s="23"/>
      <c r="Q20" s="24">
        <f>Q19*1.19</f>
        <v>777814.34499999997</v>
      </c>
      <c r="R20" s="22" t="s">
        <v>146</v>
      </c>
      <c r="S20" s="23"/>
      <c r="T20" s="23"/>
      <c r="U20" s="25">
        <f>U19*1.19</f>
        <v>729359.92499999993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1EF-2BC1-4E91-BD9C-36161FAE0413}">
  <dimension ref="B1:U27"/>
  <sheetViews>
    <sheetView topLeftCell="B1" workbookViewId="0">
      <selection activeCell="J31" sqref="J31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2.5</v>
      </c>
      <c r="M5" s="9">
        <f>L5*'Matriz de Carga'!H4</f>
        <v>231750</v>
      </c>
      <c r="N5" s="6" t="s">
        <v>130</v>
      </c>
      <c r="O5" s="10"/>
      <c r="P5" s="8">
        <v>2.6</v>
      </c>
      <c r="Q5" s="9">
        <f>P5*'Matriz de Carga'!H4</f>
        <v>241020</v>
      </c>
      <c r="R5" s="6" t="s">
        <v>130</v>
      </c>
      <c r="S5" s="10"/>
      <c r="T5" s="8">
        <v>2.5</v>
      </c>
      <c r="U5" s="11">
        <f>T5*'Matriz de Carga'!H4</f>
        <v>231750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/>
      <c r="G10" s="26"/>
      <c r="H10" s="27"/>
      <c r="I10" s="33"/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/>
      <c r="C11" s="26"/>
      <c r="D11" s="27"/>
      <c r="E11" s="33"/>
      <c r="F11" s="46"/>
      <c r="G11" s="47"/>
      <c r="H11" s="47"/>
      <c r="I11" s="28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76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7"/>
      <c r="M15" s="33"/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/>
      <c r="S15" s="26"/>
      <c r="T15" s="27"/>
      <c r="U15" s="34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/>
      <c r="O16" s="26"/>
      <c r="P16" s="27"/>
      <c r="Q16" s="33"/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151175.5</v>
      </c>
      <c r="F17" s="15" t="s">
        <v>143</v>
      </c>
      <c r="G17" s="30"/>
      <c r="H17" s="30"/>
      <c r="I17" s="32">
        <f>SUM(I6:I15)</f>
        <v>145200.5</v>
      </c>
      <c r="J17" s="15" t="s">
        <v>143</v>
      </c>
      <c r="K17" s="30"/>
      <c r="L17" s="30"/>
      <c r="M17" s="32">
        <f>SUM(M6:M15)</f>
        <v>351157.5</v>
      </c>
      <c r="N17" s="15" t="s">
        <v>143</v>
      </c>
      <c r="O17" s="30"/>
      <c r="P17" s="30"/>
      <c r="Q17" s="32">
        <f>SUM(Q6:Q16)</f>
        <v>382605.5</v>
      </c>
      <c r="R17" s="15" t="s">
        <v>143</v>
      </c>
      <c r="S17" s="30"/>
      <c r="T17" s="30"/>
      <c r="U17" s="16">
        <f>SUM(U6:U15)</f>
        <v>351157.5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329495.5</v>
      </c>
      <c r="F19" s="22" t="s">
        <v>145</v>
      </c>
      <c r="G19" s="23"/>
      <c r="H19" s="23"/>
      <c r="I19" s="24">
        <f>I17+I5+I18</f>
        <v>323520.5</v>
      </c>
      <c r="J19" s="22" t="s">
        <v>145</v>
      </c>
      <c r="K19" s="23"/>
      <c r="L19" s="23"/>
      <c r="M19" s="24">
        <f>M17+M5+M18</f>
        <v>612907.5</v>
      </c>
      <c r="N19" s="22" t="s">
        <v>145</v>
      </c>
      <c r="O19" s="23"/>
      <c r="P19" s="23"/>
      <c r="Q19" s="24">
        <f>Q17+Q5+Q18</f>
        <v>653625.5</v>
      </c>
      <c r="R19" s="22" t="s">
        <v>145</v>
      </c>
      <c r="S19" s="23"/>
      <c r="T19" s="23"/>
      <c r="U19" s="25">
        <f>U17+U5+U18</f>
        <v>612907.5</v>
      </c>
    </row>
    <row r="20" spans="2:21" ht="15.75" thickBot="1">
      <c r="B20" s="22" t="s">
        <v>146</v>
      </c>
      <c r="C20" s="23"/>
      <c r="D20" s="23"/>
      <c r="E20" s="24">
        <f>E19*1.19</f>
        <v>392099.64499999996</v>
      </c>
      <c r="F20" s="22" t="s">
        <v>146</v>
      </c>
      <c r="G20" s="23"/>
      <c r="H20" s="23"/>
      <c r="I20" s="24">
        <f>I19*1.19</f>
        <v>384989.39499999996</v>
      </c>
      <c r="J20" s="22" t="s">
        <v>146</v>
      </c>
      <c r="K20" s="23"/>
      <c r="L20" s="23"/>
      <c r="M20" s="24">
        <f>M19*1.19</f>
        <v>729359.92499999993</v>
      </c>
      <c r="N20" s="22" t="s">
        <v>146</v>
      </c>
      <c r="O20" s="23"/>
      <c r="P20" s="23"/>
      <c r="Q20" s="24">
        <f>Q19*1.19</f>
        <v>777814.34499999997</v>
      </c>
      <c r="R20" s="22" t="s">
        <v>146</v>
      </c>
      <c r="S20" s="23"/>
      <c r="T20" s="23"/>
      <c r="U20" s="25">
        <f>U19*1.19</f>
        <v>729359.92499999993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11B0-7842-41BA-A73F-3057847B096E}">
  <dimension ref="B1:U27"/>
  <sheetViews>
    <sheetView workbookViewId="0">
      <selection activeCell="I30" sqref="I30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2.5</v>
      </c>
      <c r="M5" s="9">
        <f>L5*'Matriz de Carga'!H4</f>
        <v>231750</v>
      </c>
      <c r="N5" s="6" t="s">
        <v>130</v>
      </c>
      <c r="O5" s="10"/>
      <c r="P5" s="8">
        <v>2.6</v>
      </c>
      <c r="Q5" s="9">
        <f>P5*'Matriz de Carga'!H4</f>
        <v>241020</v>
      </c>
      <c r="R5" s="6" t="s">
        <v>130</v>
      </c>
      <c r="S5" s="10"/>
      <c r="T5" s="8">
        <v>2.5</v>
      </c>
      <c r="U5" s="11">
        <f>T5*'Matriz de Carga'!H4</f>
        <v>231750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">
        <v>66</v>
      </c>
      <c r="H7" s="27">
        <v>1</v>
      </c>
      <c r="I7" s="34">
        <f>(VLOOKUP(G7,'Matriz de Carga'!$C$3:$D$61,2,0))*H7</f>
        <v>17084</v>
      </c>
      <c r="J7" s="12" t="s">
        <v>133</v>
      </c>
      <c r="K7" s="37" t="s">
        <v>66</v>
      </c>
      <c r="L7" s="27">
        <v>1</v>
      </c>
      <c r="M7" s="34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4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51</v>
      </c>
      <c r="L11" s="27">
        <v>4</v>
      </c>
      <c r="M11" s="34">
        <f>(VLOOKUP(K11,'Matriz de Carga'!$C$3:$D$61,2,0))*L11</f>
        <v>119204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51</v>
      </c>
      <c r="T11" s="27">
        <v>4</v>
      </c>
      <c r="U11" s="34">
        <f>(VLOOKUP(S11,'Matriz de Carga'!$C$3:$D$61,2,0))*T11</f>
        <v>119204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75</v>
      </c>
      <c r="P12" s="27">
        <v>1</v>
      </c>
      <c r="Q12" s="34">
        <f>(VLOOKUP(O12,'Matriz de Carga'!$C$3:$D$61,2,0))*P12</f>
        <v>56588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159304.5</v>
      </c>
      <c r="F17" s="15" t="s">
        <v>143</v>
      </c>
      <c r="G17" s="30"/>
      <c r="H17" s="30"/>
      <c r="I17" s="32">
        <f>SUM(I6:I15)</f>
        <v>153329.5</v>
      </c>
      <c r="J17" s="15" t="s">
        <v>143</v>
      </c>
      <c r="K17" s="30"/>
      <c r="L17" s="30"/>
      <c r="M17" s="32">
        <f>SUM(M6:M15)</f>
        <v>366982.5</v>
      </c>
      <c r="N17" s="15" t="s">
        <v>143</v>
      </c>
      <c r="O17" s="30"/>
      <c r="P17" s="30"/>
      <c r="Q17" s="32">
        <f>SUM(Q6:Q16)</f>
        <v>423570.5</v>
      </c>
      <c r="R17" s="15" t="s">
        <v>143</v>
      </c>
      <c r="S17" s="30"/>
      <c r="T17" s="30"/>
      <c r="U17" s="16">
        <f>SUM(U6:U15)</f>
        <v>366982.5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337624.5</v>
      </c>
      <c r="F19" s="22" t="s">
        <v>145</v>
      </c>
      <c r="G19" s="23"/>
      <c r="H19" s="23"/>
      <c r="I19" s="24">
        <f>I17+I5+I18</f>
        <v>331649.5</v>
      </c>
      <c r="J19" s="22" t="s">
        <v>145</v>
      </c>
      <c r="K19" s="23"/>
      <c r="L19" s="23"/>
      <c r="M19" s="24">
        <f>M17+M5+M18</f>
        <v>628732.5</v>
      </c>
      <c r="N19" s="22" t="s">
        <v>145</v>
      </c>
      <c r="O19" s="23"/>
      <c r="P19" s="23"/>
      <c r="Q19" s="24">
        <f>Q17+Q5+Q18</f>
        <v>694590.5</v>
      </c>
      <c r="R19" s="22" t="s">
        <v>145</v>
      </c>
      <c r="S19" s="23"/>
      <c r="T19" s="23"/>
      <c r="U19" s="25">
        <f>U17+U5+U18</f>
        <v>628732.5</v>
      </c>
    </row>
    <row r="20" spans="2:21" ht="15.75" thickBot="1">
      <c r="B20" s="22" t="s">
        <v>146</v>
      </c>
      <c r="C20" s="23"/>
      <c r="D20" s="23"/>
      <c r="E20" s="24">
        <f>E19*1.19</f>
        <v>401773.15499999997</v>
      </c>
      <c r="F20" s="22" t="s">
        <v>146</v>
      </c>
      <c r="G20" s="23"/>
      <c r="H20" s="23"/>
      <c r="I20" s="24">
        <f>I19*1.19</f>
        <v>394662.90499999997</v>
      </c>
      <c r="J20" s="22" t="s">
        <v>146</v>
      </c>
      <c r="K20" s="23"/>
      <c r="L20" s="23"/>
      <c r="M20" s="24">
        <f>M19*1.19</f>
        <v>748191.67499999993</v>
      </c>
      <c r="N20" s="22" t="s">
        <v>146</v>
      </c>
      <c r="O20" s="23"/>
      <c r="P20" s="23"/>
      <c r="Q20" s="24">
        <f>Q19*1.19</f>
        <v>826562.69499999995</v>
      </c>
      <c r="R20" s="22" t="s">
        <v>146</v>
      </c>
      <c r="S20" s="23"/>
      <c r="T20" s="23"/>
      <c r="U20" s="25">
        <f>U19*1.19</f>
        <v>748191.67499999993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3904-2269-4A05-9C68-FA2FC693B6DE}">
  <sheetPr codeName="Hoja3"/>
  <dimension ref="B1:U19"/>
  <sheetViews>
    <sheetView topLeftCell="F1"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120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95" t="s">
        <v>121</v>
      </c>
      <c r="C2" s="96"/>
      <c r="D2" s="96"/>
      <c r="E2" s="97"/>
      <c r="F2" s="95" t="s">
        <v>121</v>
      </c>
      <c r="G2" s="96"/>
      <c r="H2" s="96"/>
      <c r="I2" s="97"/>
      <c r="J2" s="98" t="s">
        <v>121</v>
      </c>
      <c r="K2" s="99"/>
      <c r="L2" s="99"/>
      <c r="M2" s="100"/>
      <c r="N2" s="98" t="s">
        <v>121</v>
      </c>
      <c r="O2" s="99"/>
      <c r="P2" s="99"/>
      <c r="Q2" s="100"/>
      <c r="R2" s="98" t="s">
        <v>121</v>
      </c>
      <c r="S2" s="99"/>
      <c r="T2" s="99"/>
      <c r="U2" s="100"/>
    </row>
    <row r="3" spans="2:21">
      <c r="B3" s="101" t="s">
        <v>122</v>
      </c>
      <c r="C3" s="102"/>
      <c r="D3" s="102"/>
      <c r="E3" s="103"/>
      <c r="F3" s="101" t="s">
        <v>123</v>
      </c>
      <c r="G3" s="102"/>
      <c r="H3" s="102"/>
      <c r="I3" s="103"/>
      <c r="J3" s="89" t="s">
        <v>124</v>
      </c>
      <c r="K3" s="90"/>
      <c r="L3" s="90"/>
      <c r="M3" s="91"/>
      <c r="N3" s="89" t="s">
        <v>125</v>
      </c>
      <c r="O3" s="90"/>
      <c r="P3" s="90"/>
      <c r="Q3" s="91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1.5</v>
      </c>
      <c r="E5" s="9">
        <f>D5*'Matriz de Carga'!H4</f>
        <v>139050</v>
      </c>
      <c r="F5" s="6" t="s">
        <v>130</v>
      </c>
      <c r="G5" s="7"/>
      <c r="H5" s="8">
        <v>1.5</v>
      </c>
      <c r="I5" s="9">
        <f>H5*'Matriz de Carga'!H4</f>
        <v>139050</v>
      </c>
      <c r="J5" s="6" t="s">
        <v>130</v>
      </c>
      <c r="K5" s="10"/>
      <c r="L5" s="8">
        <v>2.7</v>
      </c>
      <c r="M5" s="9">
        <f>L5*'Matriz de Carga'!H4</f>
        <v>250290.00000000003</v>
      </c>
      <c r="N5" s="6" t="s">
        <v>130</v>
      </c>
      <c r="O5" s="10"/>
      <c r="P5" s="8">
        <v>2.8</v>
      </c>
      <c r="Q5" s="9">
        <f>P5*'Matriz de Carga'!H4</f>
        <v>259559.99999999997</v>
      </c>
      <c r="R5" s="6" t="s">
        <v>130</v>
      </c>
      <c r="S5" s="10"/>
      <c r="T5" s="8">
        <v>2.7</v>
      </c>
      <c r="U5" s="11">
        <f>T5*'Matriz de Carga'!H4</f>
        <v>250290.00000000003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E6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92</v>
      </c>
      <c r="D8" s="27">
        <v>1</v>
      </c>
      <c r="E8" s="33">
        <f>(VLOOKUP(C8,'Matriz de Carga'!$C$3:$D$61,2,0))*D8</f>
        <v>26829</v>
      </c>
      <c r="F8" s="12" t="s">
        <v>134</v>
      </c>
      <c r="G8" s="26" t="s">
        <v>92</v>
      </c>
      <c r="H8" s="27">
        <v>1</v>
      </c>
      <c r="I8" s="33">
        <f>(VLOOKUP(G8,'Matriz de Carga'!$C$3:$D$61,2,0))*H8</f>
        <v>26829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tr">
        <f>K8</f>
        <v>04C129620A</v>
      </c>
      <c r="P8" s="27">
        <v>1</v>
      </c>
      <c r="Q8" s="33">
        <f>(VLOOKUP(O8,'Matriz de Carga'!$C$3:$D$61,2,0))*P8</f>
        <v>17123</v>
      </c>
      <c r="R8" s="12" t="s">
        <v>135</v>
      </c>
      <c r="S8" s="37" t="str">
        <f>K8</f>
        <v>04C129620A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92</v>
      </c>
      <c r="L9" s="27">
        <v>1</v>
      </c>
      <c r="M9" s="33">
        <f>(VLOOKUP(K9,'Matriz de Carga'!$C$3:$D$61,2,0))*L9</f>
        <v>26829</v>
      </c>
      <c r="N9" s="12" t="s">
        <v>134</v>
      </c>
      <c r="O9" s="26" t="str">
        <f>K9</f>
        <v>6R0819653</v>
      </c>
      <c r="P9" s="27">
        <v>1</v>
      </c>
      <c r="Q9" s="33">
        <f>(VLOOKUP(O9,'Matriz de Carga'!$C$3:$D$61,2,0))*P9</f>
        <v>26829</v>
      </c>
      <c r="R9" s="12" t="s">
        <v>134</v>
      </c>
      <c r="S9" s="26" t="str">
        <f>K9</f>
        <v>6R0819653</v>
      </c>
      <c r="T9" s="27">
        <v>1</v>
      </c>
      <c r="U9" s="34">
        <f>(VLOOKUP(S9,'Matriz de Carga'!$C$3:$D$61,2,0))*T9</f>
        <v>26829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50</v>
      </c>
      <c r="L10" s="27">
        <v>3</v>
      </c>
      <c r="M10" s="33">
        <f>(VLOOKUP(K10,'Matriz de Carga'!$C$3:$D$61,2,0))*L10</f>
        <v>100545</v>
      </c>
      <c r="N10" s="12" t="s">
        <v>138</v>
      </c>
      <c r="O10" s="37" t="s">
        <v>50</v>
      </c>
      <c r="P10" s="27">
        <v>3</v>
      </c>
      <c r="Q10" s="33">
        <f>(VLOOKUP(O10,'Matriz de Carga'!$C$3:$D$61,2,0))*P10</f>
        <v>100545</v>
      </c>
      <c r="R10" s="12" t="s">
        <v>138</v>
      </c>
      <c r="S10" s="37" t="s">
        <v>50</v>
      </c>
      <c r="T10" s="27">
        <v>3</v>
      </c>
      <c r="U10" s="34">
        <f>(VLOOKUP(S10,'Matriz de Carga'!$C$3:$D$61,2,0))*T10</f>
        <v>100545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123088</v>
      </c>
      <c r="F16" s="15" t="s">
        <v>143</v>
      </c>
      <c r="G16" s="30"/>
      <c r="H16" s="30"/>
      <c r="I16" s="32">
        <f>SUM(I6:I15)</f>
        <v>117113</v>
      </c>
      <c r="J16" s="15" t="s">
        <v>143</v>
      </c>
      <c r="K16" s="30"/>
      <c r="L16" s="30"/>
      <c r="M16" s="32">
        <f>SUM(M6:M15)</f>
        <v>296108.45</v>
      </c>
      <c r="N16" s="15" t="s">
        <v>143</v>
      </c>
      <c r="O16" s="30"/>
      <c r="P16" s="30"/>
      <c r="Q16" s="32">
        <f>SUM(Q6:Q15)</f>
        <v>319860.45</v>
      </c>
      <c r="R16" s="15" t="s">
        <v>143</v>
      </c>
      <c r="S16" s="30"/>
      <c r="T16" s="30"/>
      <c r="U16" s="16">
        <f>SUM(U6:U15)</f>
        <v>296108.45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292138</v>
      </c>
      <c r="F18" s="22" t="s">
        <v>145</v>
      </c>
      <c r="G18" s="23"/>
      <c r="H18" s="23"/>
      <c r="I18" s="24">
        <f>I16+I5+I17</f>
        <v>286163</v>
      </c>
      <c r="J18" s="22" t="s">
        <v>145</v>
      </c>
      <c r="K18" s="23"/>
      <c r="L18" s="23"/>
      <c r="M18" s="24">
        <f>M16+M5+M17</f>
        <v>576398.45000000007</v>
      </c>
      <c r="N18" s="22" t="s">
        <v>145</v>
      </c>
      <c r="O18" s="23"/>
      <c r="P18" s="23"/>
      <c r="Q18" s="24">
        <f>Q16+Q5+Q17</f>
        <v>609420.44999999995</v>
      </c>
      <c r="R18" s="22" t="s">
        <v>145</v>
      </c>
      <c r="S18" s="23"/>
      <c r="T18" s="23"/>
      <c r="U18" s="25">
        <f>U16+U5+U17</f>
        <v>576398.45000000007</v>
      </c>
    </row>
    <row r="19" spans="2:21" ht="15.75" thickBot="1">
      <c r="B19" s="22" t="s">
        <v>146</v>
      </c>
      <c r="C19" s="23"/>
      <c r="D19" s="23"/>
      <c r="E19" s="24">
        <f>E18*1.19</f>
        <v>347644.22</v>
      </c>
      <c r="F19" s="22" t="s">
        <v>146</v>
      </c>
      <c r="G19" s="23"/>
      <c r="H19" s="23"/>
      <c r="I19" s="24">
        <f>I18*1.19</f>
        <v>340533.97</v>
      </c>
      <c r="J19" s="22" t="s">
        <v>146</v>
      </c>
      <c r="K19" s="23"/>
      <c r="L19" s="23"/>
      <c r="M19" s="24">
        <f>M18*1.19</f>
        <v>685914.15550000011</v>
      </c>
      <c r="N19" s="22" t="s">
        <v>146</v>
      </c>
      <c r="O19" s="23"/>
      <c r="P19" s="23"/>
      <c r="Q19" s="24">
        <f>Q18*1.19</f>
        <v>725210.33549999993</v>
      </c>
      <c r="R19" s="22" t="s">
        <v>146</v>
      </c>
      <c r="S19" s="23"/>
      <c r="T19" s="23"/>
      <c r="U19" s="25">
        <f>U18*1.19</f>
        <v>685914.15550000011</v>
      </c>
    </row>
  </sheetData>
  <sheetProtection selectLockedCells="1" selectUnlockedCells="1"/>
  <mergeCells count="11">
    <mergeCell ref="R3:U3"/>
    <mergeCell ref="B1:U1"/>
    <mergeCell ref="B2:E2"/>
    <mergeCell ref="J2:M2"/>
    <mergeCell ref="N2:Q2"/>
    <mergeCell ref="R2:U2"/>
    <mergeCell ref="B3:E3"/>
    <mergeCell ref="J3:M3"/>
    <mergeCell ref="N3:Q3"/>
    <mergeCell ref="F2:I2"/>
    <mergeCell ref="F3:I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A8C3-F486-4CA8-BBC4-D26F77AF9436}">
  <dimension ref="B1:Q20"/>
  <sheetViews>
    <sheetView zoomScaleNormal="100" workbookViewId="0">
      <selection activeCell="E24" sqref="E24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186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1.7</v>
      </c>
      <c r="E5" s="9">
        <f>D5*'Matriz de Carga'!H4</f>
        <v>157590</v>
      </c>
      <c r="F5" s="6" t="s">
        <v>130</v>
      </c>
      <c r="G5" s="10"/>
      <c r="H5" s="8">
        <v>2</v>
      </c>
      <c r="I5" s="9">
        <f>H5*'Matriz de Carga'!H4</f>
        <v>185400</v>
      </c>
      <c r="J5" s="6" t="s">
        <v>130</v>
      </c>
      <c r="K5" s="10"/>
      <c r="L5" s="8">
        <v>2</v>
      </c>
      <c r="M5" s="9">
        <f>L5*'Matriz de Carga'!H4</f>
        <v>185400</v>
      </c>
      <c r="N5" s="6" t="s">
        <v>130</v>
      </c>
      <c r="O5" s="10"/>
      <c r="P5" s="8">
        <v>2</v>
      </c>
      <c r="Q5" s="11">
        <f>P5*'Matriz de Carga'!H4</f>
        <v>185400</v>
      </c>
    </row>
    <row r="6" spans="2:17">
      <c r="B6" s="12"/>
      <c r="C6" s="53"/>
      <c r="D6" s="55"/>
      <c r="E6" s="28"/>
      <c r="F6" s="12"/>
      <c r="G6" s="53"/>
      <c r="H6" s="55"/>
      <c r="I6" s="28"/>
      <c r="J6" s="12"/>
      <c r="K6" s="53"/>
      <c r="L6" s="55"/>
      <c r="M6" s="28"/>
      <c r="N6" s="54"/>
      <c r="O6" s="53"/>
      <c r="P6" s="55"/>
      <c r="Q6" s="13"/>
    </row>
    <row r="7" spans="2:17">
      <c r="B7" s="12" t="s">
        <v>134</v>
      </c>
      <c r="C7" s="53" t="s">
        <v>70</v>
      </c>
      <c r="D7" s="27">
        <v>1</v>
      </c>
      <c r="E7" s="34">
        <f>(VLOOKUP(C7,'Matriz de Carga'!$C$3:$D$61,2,0))*D7</f>
        <v>63227</v>
      </c>
      <c r="F7" s="12" t="s">
        <v>134</v>
      </c>
      <c r="G7" s="53" t="s">
        <v>70</v>
      </c>
      <c r="H7" s="27">
        <v>1</v>
      </c>
      <c r="I7" s="34">
        <f>(VLOOKUP(G7,'Matriz de Carga'!$C$3:$D$61,2,0))*H7</f>
        <v>63227</v>
      </c>
      <c r="J7" s="12" t="s">
        <v>134</v>
      </c>
      <c r="K7" s="53" t="s">
        <v>70</v>
      </c>
      <c r="L7" s="27">
        <v>1</v>
      </c>
      <c r="M7" s="33">
        <f>(VLOOKUP(K7,'Matriz de Carga'!$C$3:$D$61,2,0))*L7</f>
        <v>63227</v>
      </c>
      <c r="N7" s="12" t="s">
        <v>134</v>
      </c>
      <c r="O7" s="53" t="s">
        <v>70</v>
      </c>
      <c r="P7" s="27">
        <v>1</v>
      </c>
      <c r="Q7" s="34">
        <f>(VLOOKUP(O7,'Matriz de Carga'!$C$3:$D$61,2,0))*P7</f>
        <v>63227</v>
      </c>
    </row>
    <row r="8" spans="2:17">
      <c r="B8" s="12"/>
      <c r="C8" s="26"/>
      <c r="D8" s="27"/>
      <c r="E8" s="34"/>
      <c r="F8" s="12" t="s">
        <v>139</v>
      </c>
      <c r="G8" s="53" t="s">
        <v>94</v>
      </c>
      <c r="H8" s="27">
        <v>1</v>
      </c>
      <c r="I8" s="33">
        <f>(VLOOKUP(G8,'Matriz de Carga'!$C$3:$D$61,2,0))*H8</f>
        <v>32683</v>
      </c>
      <c r="J8" s="12" t="s">
        <v>139</v>
      </c>
      <c r="K8" s="53" t="s">
        <v>94</v>
      </c>
      <c r="L8" s="27">
        <v>1</v>
      </c>
      <c r="M8" s="33">
        <f>(VLOOKUP(K8,'Matriz de Carga'!$C$3:$D$61,2,0))*L8</f>
        <v>32683</v>
      </c>
      <c r="N8" s="12" t="s">
        <v>139</v>
      </c>
      <c r="O8" s="53" t="s">
        <v>94</v>
      </c>
      <c r="P8" s="27">
        <v>1</v>
      </c>
      <c r="Q8" s="34">
        <f>(VLOOKUP(O8,'Matriz de Carga'!$C$3:$D$61,2,0))*P8</f>
        <v>32683</v>
      </c>
    </row>
    <row r="9" spans="2:17">
      <c r="B9" s="12"/>
      <c r="C9" s="53"/>
      <c r="D9" s="27"/>
      <c r="E9" s="33"/>
      <c r="F9" s="12"/>
      <c r="G9" s="53"/>
      <c r="H9" s="27"/>
      <c r="I9" s="34"/>
      <c r="J9" s="12"/>
      <c r="K9" s="53"/>
      <c r="L9" s="27"/>
      <c r="M9" s="33"/>
      <c r="N9" s="12"/>
      <c r="O9" s="53"/>
      <c r="P9" s="27"/>
      <c r="Q9" s="34"/>
    </row>
    <row r="10" spans="2:17">
      <c r="B10" s="12"/>
      <c r="C10" s="53"/>
      <c r="D10" s="27"/>
      <c r="E10" s="33"/>
      <c r="F10" s="12"/>
      <c r="G10" s="56"/>
      <c r="H10" s="27"/>
      <c r="I10" s="34"/>
      <c r="J10" s="12"/>
      <c r="K10" s="56"/>
      <c r="L10" s="27"/>
      <c r="M10" s="33"/>
      <c r="N10" s="12"/>
      <c r="O10" s="56"/>
      <c r="P10" s="27"/>
      <c r="Q10" s="34"/>
    </row>
    <row r="11" spans="2:17">
      <c r="B11" s="14"/>
      <c r="C11" s="29"/>
      <c r="D11" s="29"/>
      <c r="E11" s="28" t="str">
        <f>IFERROR(#REF!/(1-#REF!),"")</f>
        <v/>
      </c>
      <c r="F11" s="54"/>
      <c r="G11" s="53"/>
      <c r="H11" s="27"/>
      <c r="I11" s="33"/>
      <c r="J11" s="54"/>
      <c r="K11" s="53"/>
      <c r="L11" s="55"/>
      <c r="M11" s="33"/>
      <c r="N11" s="54"/>
      <c r="O11" s="53"/>
      <c r="P11" s="27"/>
      <c r="Q11" s="34"/>
    </row>
    <row r="12" spans="2:17">
      <c r="B12" s="14"/>
      <c r="C12" s="29"/>
      <c r="D12" s="29"/>
      <c r="E12" s="28"/>
      <c r="F12" s="54"/>
      <c r="G12" s="53"/>
      <c r="H12" s="27"/>
      <c r="I12" s="33"/>
      <c r="J12" s="54"/>
      <c r="K12" s="53"/>
      <c r="L12" s="27"/>
      <c r="M12" s="33"/>
      <c r="N12" s="54"/>
      <c r="O12" s="53"/>
      <c r="P12" s="27"/>
      <c r="Q12" s="34"/>
    </row>
    <row r="13" spans="2:17">
      <c r="B13" s="14"/>
      <c r="C13" s="29"/>
      <c r="D13" s="29"/>
      <c r="E13" s="28"/>
      <c r="F13" s="12"/>
      <c r="G13" s="26"/>
      <c r="H13" s="27"/>
      <c r="I13" s="33"/>
      <c r="J13" s="54"/>
      <c r="K13" s="53"/>
      <c r="L13" s="27"/>
      <c r="M13" s="33"/>
      <c r="N13" s="12"/>
      <c r="O13" s="26"/>
      <c r="P13" s="26"/>
      <c r="Q13" s="13"/>
    </row>
    <row r="14" spans="2:17">
      <c r="B14" s="14"/>
      <c r="C14" s="29"/>
      <c r="D14" s="29"/>
      <c r="E14" s="28"/>
      <c r="F14" s="12"/>
      <c r="G14" s="26"/>
      <c r="H14" s="26"/>
      <c r="I14" s="28"/>
      <c r="J14" s="12"/>
      <c r="K14" s="26"/>
      <c r="L14" s="27"/>
      <c r="M14" s="33"/>
      <c r="N14" s="12"/>
      <c r="O14" s="26"/>
      <c r="P14" s="26"/>
      <c r="Q14" s="13"/>
    </row>
    <row r="15" spans="2:17">
      <c r="B15" s="14"/>
      <c r="C15" s="29"/>
      <c r="D15" s="29"/>
      <c r="E15" s="28"/>
      <c r="F15" s="12"/>
      <c r="G15" s="26"/>
      <c r="H15" s="26"/>
      <c r="I15" s="28"/>
      <c r="J15" s="12"/>
      <c r="K15" s="26"/>
      <c r="L15" s="27"/>
      <c r="M15" s="33"/>
      <c r="N15" s="12"/>
      <c r="O15" s="26"/>
      <c r="P15" s="26"/>
      <c r="Q15" s="13"/>
    </row>
    <row r="16" spans="2:17">
      <c r="B16" s="14"/>
      <c r="C16" s="29"/>
      <c r="D16" s="29"/>
      <c r="E16" s="28"/>
      <c r="F16" s="12"/>
      <c r="G16" s="26"/>
      <c r="H16" s="26"/>
      <c r="I16" s="28"/>
      <c r="J16" s="12"/>
      <c r="K16" s="26"/>
      <c r="L16" s="27"/>
      <c r="M16" s="33"/>
      <c r="N16" s="12"/>
      <c r="O16" s="26"/>
      <c r="P16" s="26"/>
      <c r="Q16" s="13"/>
    </row>
    <row r="17" spans="2:17">
      <c r="B17" s="15" t="s">
        <v>143</v>
      </c>
      <c r="C17" s="30"/>
      <c r="D17" s="30"/>
      <c r="E17" s="32">
        <f>SUM(E6:E11)</f>
        <v>63227</v>
      </c>
      <c r="F17" s="15" t="s">
        <v>143</v>
      </c>
      <c r="G17" s="30"/>
      <c r="H17" s="30"/>
      <c r="I17" s="32">
        <f>SUM(I6:I11)</f>
        <v>95910</v>
      </c>
      <c r="J17" s="15" t="s">
        <v>143</v>
      </c>
      <c r="K17" s="30"/>
      <c r="L17" s="30"/>
      <c r="M17" s="32">
        <f>SUM(M6:M16)</f>
        <v>95910</v>
      </c>
      <c r="N17" s="15" t="s">
        <v>143</v>
      </c>
      <c r="O17" s="30"/>
      <c r="P17" s="30"/>
      <c r="Q17" s="16">
        <f>SUM(Q6:Q11)</f>
        <v>95910</v>
      </c>
    </row>
    <row r="18" spans="2:17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20"/>
      <c r="H18" s="20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21">
        <f>'Matriz de Carga'!H12</f>
        <v>30000</v>
      </c>
    </row>
    <row r="19" spans="2:17" ht="15.75" thickBot="1">
      <c r="B19" s="22" t="s">
        <v>145</v>
      </c>
      <c r="C19" s="23"/>
      <c r="D19" s="23"/>
      <c r="E19" s="24">
        <f>E17+E5+E18</f>
        <v>250817</v>
      </c>
      <c r="F19" s="22" t="s">
        <v>145</v>
      </c>
      <c r="G19" s="23"/>
      <c r="H19" s="23"/>
      <c r="I19" s="24">
        <f>I17+I5+I18</f>
        <v>311310</v>
      </c>
      <c r="J19" s="22" t="s">
        <v>145</v>
      </c>
      <c r="K19" s="23"/>
      <c r="L19" s="23"/>
      <c r="M19" s="24">
        <f>M17+M5+M18</f>
        <v>311310</v>
      </c>
      <c r="N19" s="64" t="s">
        <v>145</v>
      </c>
      <c r="O19" s="65"/>
      <c r="P19" s="65"/>
      <c r="Q19" s="66">
        <f>Q17+Q5+Q18</f>
        <v>311310</v>
      </c>
    </row>
    <row r="20" spans="2:17" ht="15.75" thickBot="1">
      <c r="B20" s="22" t="s">
        <v>146</v>
      </c>
      <c r="C20" s="23"/>
      <c r="D20" s="23"/>
      <c r="E20" s="24">
        <f>E19*1.19</f>
        <v>298472.23</v>
      </c>
      <c r="F20" s="22" t="s">
        <v>146</v>
      </c>
      <c r="G20" s="23"/>
      <c r="H20" s="23"/>
      <c r="I20" s="24">
        <f>I19*1.19</f>
        <v>370458.89999999997</v>
      </c>
      <c r="J20" s="22" t="s">
        <v>146</v>
      </c>
      <c r="K20" s="23"/>
      <c r="L20" s="23"/>
      <c r="M20" s="24">
        <f>M19*1.19</f>
        <v>370458.89999999997</v>
      </c>
      <c r="N20" s="22" t="s">
        <v>146</v>
      </c>
      <c r="O20" s="23"/>
      <c r="P20" s="23"/>
      <c r="Q20" s="25">
        <f>Q19*1.19</f>
        <v>370458.89999999997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91B0-DCCD-44BD-ABC8-649F233FA57F}">
  <dimension ref="B1:U19"/>
  <sheetViews>
    <sheetView topLeftCell="C1"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147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122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1.5</v>
      </c>
      <c r="E5" s="9">
        <f>D5*'Matriz de Carga'!H4</f>
        <v>139050</v>
      </c>
      <c r="F5" s="6" t="s">
        <v>130</v>
      </c>
      <c r="G5" s="7"/>
      <c r="H5" s="8">
        <v>1.5</v>
      </c>
      <c r="I5" s="9">
        <f>H5*'Matriz de Carga'!H4</f>
        <v>139050</v>
      </c>
      <c r="J5" s="6" t="s">
        <v>130</v>
      </c>
      <c r="K5" s="10"/>
      <c r="L5" s="8">
        <v>2.5</v>
      </c>
      <c r="M5" s="9">
        <f>L5*'Matriz de Carga'!H4</f>
        <v>231750</v>
      </c>
      <c r="N5" s="6" t="s">
        <v>130</v>
      </c>
      <c r="O5" s="10"/>
      <c r="P5" s="8">
        <v>2.6</v>
      </c>
      <c r="Q5" s="9">
        <f>P5*'Matriz de Carga'!H4</f>
        <v>241020</v>
      </c>
      <c r="R5" s="6" t="s">
        <v>130</v>
      </c>
      <c r="S5" s="10"/>
      <c r="T5" s="8">
        <v>2.5</v>
      </c>
      <c r="U5" s="11">
        <f>T5*'Matriz de Carga'!H4</f>
        <v>231750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E6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92</v>
      </c>
      <c r="D8" s="27">
        <v>1</v>
      </c>
      <c r="E8" s="33">
        <f>(VLOOKUP(C8,'Matriz de Carga'!$C$3:$D$61,2,0))*D8</f>
        <v>26829</v>
      </c>
      <c r="F8" s="12" t="s">
        <v>134</v>
      </c>
      <c r="G8" s="26" t="s">
        <v>92</v>
      </c>
      <c r="H8" s="27">
        <v>1</v>
      </c>
      <c r="I8" s="33">
        <f>(VLOOKUP(G8,'Matriz de Carga'!$C$3:$D$61,2,0))*H8</f>
        <v>26829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tr">
        <f>K8</f>
        <v>04C129620A</v>
      </c>
      <c r="P8" s="27">
        <v>1</v>
      </c>
      <c r="Q8" s="33">
        <f>(VLOOKUP(O8,'Matriz de Carga'!$C$3:$D$61,2,0))*P8</f>
        <v>17123</v>
      </c>
      <c r="R8" s="12" t="s">
        <v>135</v>
      </c>
      <c r="S8" s="37" t="str">
        <f>K8</f>
        <v>04C129620A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92</v>
      </c>
      <c r="L9" s="27">
        <v>1</v>
      </c>
      <c r="M9" s="33">
        <f>(VLOOKUP(K9,'Matriz de Carga'!$C$3:$D$61,2,0))*L9</f>
        <v>26829</v>
      </c>
      <c r="N9" s="12" t="s">
        <v>134</v>
      </c>
      <c r="O9" s="26" t="str">
        <f>K9</f>
        <v>6R0819653</v>
      </c>
      <c r="P9" s="27">
        <v>1</v>
      </c>
      <c r="Q9" s="33">
        <f>(VLOOKUP(O9,'Matriz de Carga'!$C$3:$D$61,2,0))*P9</f>
        <v>26829</v>
      </c>
      <c r="R9" s="12" t="s">
        <v>134</v>
      </c>
      <c r="S9" s="26" t="str">
        <f>K9</f>
        <v>6R0819653</v>
      </c>
      <c r="T9" s="27">
        <v>1</v>
      </c>
      <c r="U9" s="34">
        <f>(VLOOKUP(S9,'Matriz de Carga'!$C$3:$D$61,2,0))*T9</f>
        <v>26829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50</v>
      </c>
      <c r="L10" s="27">
        <v>3</v>
      </c>
      <c r="M10" s="33">
        <f>(VLOOKUP(K10,'Matriz de Carga'!$C$3:$D$61,2,0))*L10</f>
        <v>100545</v>
      </c>
      <c r="N10" s="12" t="s">
        <v>138</v>
      </c>
      <c r="O10" s="37" t="s">
        <v>50</v>
      </c>
      <c r="P10" s="27">
        <v>3</v>
      </c>
      <c r="Q10" s="33">
        <f>(VLOOKUP(O10,'Matriz de Carga'!$C$3:$D$61,2,0))*P10</f>
        <v>100545</v>
      </c>
      <c r="R10" s="12" t="s">
        <v>138</v>
      </c>
      <c r="S10" s="37" t="s">
        <v>50</v>
      </c>
      <c r="T10" s="27">
        <v>3</v>
      </c>
      <c r="U10" s="34">
        <f>(VLOOKUP(S10,'Matriz de Carga'!$C$3:$D$61,2,0))*T10</f>
        <v>100545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123088</v>
      </c>
      <c r="F16" s="15" t="s">
        <v>143</v>
      </c>
      <c r="G16" s="30"/>
      <c r="H16" s="30"/>
      <c r="I16" s="32">
        <f>SUM(I6:I15)</f>
        <v>117113</v>
      </c>
      <c r="J16" s="15" t="s">
        <v>143</v>
      </c>
      <c r="K16" s="30"/>
      <c r="L16" s="30"/>
      <c r="M16" s="32">
        <f>SUM(M6:M15)</f>
        <v>291206</v>
      </c>
      <c r="N16" s="15" t="s">
        <v>143</v>
      </c>
      <c r="O16" s="30"/>
      <c r="P16" s="30"/>
      <c r="Q16" s="32">
        <f>SUM(Q6:Q15)</f>
        <v>314958</v>
      </c>
      <c r="R16" s="15" t="s">
        <v>143</v>
      </c>
      <c r="S16" s="30"/>
      <c r="T16" s="30"/>
      <c r="U16" s="16">
        <f>SUM(U6:U15)</f>
        <v>291206</v>
      </c>
    </row>
    <row r="17" spans="2:2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E17</f>
        <v>30000</v>
      </c>
      <c r="N17" s="17" t="s">
        <v>144</v>
      </c>
      <c r="O17" s="20"/>
      <c r="P17" s="20"/>
      <c r="Q17" s="19">
        <f>E17</f>
        <v>30000</v>
      </c>
      <c r="R17" s="17" t="s">
        <v>144</v>
      </c>
      <c r="S17" s="20"/>
      <c r="T17" s="20"/>
      <c r="U17" s="21">
        <f>E17</f>
        <v>30000</v>
      </c>
    </row>
    <row r="18" spans="2:21">
      <c r="B18" s="22" t="s">
        <v>145</v>
      </c>
      <c r="C18" s="23"/>
      <c r="D18" s="23"/>
      <c r="E18" s="24">
        <f>E16+E5+E17</f>
        <v>292138</v>
      </c>
      <c r="F18" s="22" t="s">
        <v>145</v>
      </c>
      <c r="G18" s="23"/>
      <c r="H18" s="23"/>
      <c r="I18" s="24">
        <f>I16+I5+I17</f>
        <v>286163</v>
      </c>
      <c r="J18" s="22" t="s">
        <v>145</v>
      </c>
      <c r="K18" s="23"/>
      <c r="L18" s="23"/>
      <c r="M18" s="24">
        <f>M16+M5+M17</f>
        <v>552956</v>
      </c>
      <c r="N18" s="22" t="s">
        <v>145</v>
      </c>
      <c r="O18" s="23"/>
      <c r="P18" s="23"/>
      <c r="Q18" s="24">
        <f>Q16+Q5+Q17</f>
        <v>585978</v>
      </c>
      <c r="R18" s="22" t="s">
        <v>145</v>
      </c>
      <c r="S18" s="23"/>
      <c r="T18" s="23"/>
      <c r="U18" s="25">
        <f>U16+U5+U17</f>
        <v>552956</v>
      </c>
    </row>
    <row r="19" spans="2:21">
      <c r="B19" s="22" t="s">
        <v>146</v>
      </c>
      <c r="C19" s="23"/>
      <c r="D19" s="23"/>
      <c r="E19" s="24">
        <f>E18*1.19</f>
        <v>347644.22</v>
      </c>
      <c r="F19" s="22" t="s">
        <v>146</v>
      </c>
      <c r="G19" s="23"/>
      <c r="H19" s="23"/>
      <c r="I19" s="24">
        <f>I18*1.19</f>
        <v>340533.97</v>
      </c>
      <c r="J19" s="22" t="s">
        <v>146</v>
      </c>
      <c r="K19" s="23"/>
      <c r="L19" s="23"/>
      <c r="M19" s="24">
        <f>M18*1.19</f>
        <v>658017.64</v>
      </c>
      <c r="N19" s="22" t="s">
        <v>146</v>
      </c>
      <c r="O19" s="23"/>
      <c r="P19" s="23"/>
      <c r="Q19" s="24">
        <f>Q18*1.19</f>
        <v>697313.82</v>
      </c>
      <c r="R19" s="22" t="s">
        <v>146</v>
      </c>
      <c r="S19" s="23"/>
      <c r="T19" s="23"/>
      <c r="U19" s="25">
        <f>U18*1.19</f>
        <v>658017.64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3510-4F0D-40B4-A482-CDDBE1A5BDA5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148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122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1.5</v>
      </c>
      <c r="E5" s="9">
        <f>D5*'Matriz de Carga'!H4</f>
        <v>139050</v>
      </c>
      <c r="F5" s="6" t="s">
        <v>130</v>
      </c>
      <c r="G5" s="7"/>
      <c r="H5" s="8">
        <v>1.5</v>
      </c>
      <c r="I5" s="9">
        <f>H5*'Matriz de Carga'!H4</f>
        <v>139050</v>
      </c>
      <c r="J5" s="6" t="s">
        <v>130</v>
      </c>
      <c r="K5" s="10"/>
      <c r="L5" s="8">
        <v>2.9</v>
      </c>
      <c r="M5" s="9">
        <f>L5*'Matriz de Carga'!H4</f>
        <v>268830</v>
      </c>
      <c r="N5" s="6" t="s">
        <v>130</v>
      </c>
      <c r="O5" s="10"/>
      <c r="P5" s="8">
        <v>3</v>
      </c>
      <c r="Q5" s="9">
        <f>P5*'Matriz de Carga'!H4</f>
        <v>278100</v>
      </c>
      <c r="R5" s="6" t="s">
        <v>130</v>
      </c>
      <c r="S5" s="10"/>
      <c r="T5" s="8">
        <v>2.9</v>
      </c>
      <c r="U5" s="11">
        <f>T5*'Matriz de Carga'!H4</f>
        <v>268830</v>
      </c>
    </row>
    <row r="6" spans="2:21">
      <c r="B6" s="12" t="s">
        <v>131</v>
      </c>
      <c r="C6" s="26" t="s">
        <v>149</v>
      </c>
      <c r="D6" s="27">
        <v>3.4</v>
      </c>
      <c r="E6" s="28">
        <f>D6*'Matriz de Carga'!H6</f>
        <v>54060</v>
      </c>
      <c r="F6" s="12" t="s">
        <v>131</v>
      </c>
      <c r="G6" s="26" t="s">
        <v>149</v>
      </c>
      <c r="H6" s="27">
        <v>3.4</v>
      </c>
      <c r="I6" s="28">
        <f>E6</f>
        <v>54060</v>
      </c>
      <c r="J6" s="12" t="s">
        <v>131</v>
      </c>
      <c r="K6" s="26" t="s">
        <v>149</v>
      </c>
      <c r="L6" s="27">
        <v>3.4</v>
      </c>
      <c r="M6" s="28">
        <f>E6</f>
        <v>54060</v>
      </c>
      <c r="N6" s="12" t="s">
        <v>131</v>
      </c>
      <c r="O6" s="26" t="s">
        <v>149</v>
      </c>
      <c r="P6" s="27">
        <v>3.4</v>
      </c>
      <c r="Q6" s="28">
        <f>E6</f>
        <v>54060</v>
      </c>
      <c r="R6" s="12" t="s">
        <v>131</v>
      </c>
      <c r="S6" s="26" t="s">
        <v>149</v>
      </c>
      <c r="T6" s="27">
        <v>3.4</v>
      </c>
      <c r="U6" s="13">
        <f>E6</f>
        <v>54060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92</v>
      </c>
      <c r="D8" s="27">
        <v>1</v>
      </c>
      <c r="E8" s="33">
        <f>(VLOOKUP(C8,'Matriz de Carga'!$C$3:$D$61,2,0))*D8</f>
        <v>26829</v>
      </c>
      <c r="F8" s="12" t="s">
        <v>134</v>
      </c>
      <c r="G8" s="26" t="s">
        <v>92</v>
      </c>
      <c r="H8" s="27">
        <v>1</v>
      </c>
      <c r="I8" s="33">
        <f>(VLOOKUP(G8,'Matriz de Carga'!$C$3:$D$61,2,0))*H8</f>
        <v>26829</v>
      </c>
      <c r="J8" s="12" t="s">
        <v>135</v>
      </c>
      <c r="K8" s="37" t="s">
        <v>84</v>
      </c>
      <c r="L8" s="27">
        <v>1</v>
      </c>
      <c r="M8" s="33">
        <f>(VLOOKUP(K8,'Matriz de Carga'!$C$3:$D$61,2,0))*L8</f>
        <v>42948</v>
      </c>
      <c r="N8" s="12" t="s">
        <v>135</v>
      </c>
      <c r="O8" s="37" t="str">
        <f>K8</f>
        <v>04C129620C</v>
      </c>
      <c r="P8" s="27">
        <v>1</v>
      </c>
      <c r="Q8" s="33">
        <f>(VLOOKUP(O8,'Matriz de Carga'!$C$3:$D$61,2,0))*P8</f>
        <v>42948</v>
      </c>
      <c r="R8" s="12" t="s">
        <v>135</v>
      </c>
      <c r="S8" s="37" t="str">
        <f>K8</f>
        <v>04C129620C</v>
      </c>
      <c r="T8" s="27">
        <v>1</v>
      </c>
      <c r="U8" s="34">
        <f>(VLOOKUP(S8,'Matriz de Carga'!$C$3:$D$61,2,0))*T8</f>
        <v>42948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92</v>
      </c>
      <c r="L9" s="27">
        <v>1</v>
      </c>
      <c r="M9" s="33">
        <f>(VLOOKUP(K9,'Matriz de Carga'!$C$3:$D$61,2,0))*L9</f>
        <v>26829</v>
      </c>
      <c r="N9" s="12" t="s">
        <v>134</v>
      </c>
      <c r="O9" s="26" t="str">
        <f>K9</f>
        <v>6R0819653</v>
      </c>
      <c r="P9" s="27">
        <v>1</v>
      </c>
      <c r="Q9" s="33">
        <f>(VLOOKUP(O9,'Matriz de Carga'!$C$3:$D$61,2,0))*P9</f>
        <v>26829</v>
      </c>
      <c r="R9" s="12" t="s">
        <v>134</v>
      </c>
      <c r="S9" s="26" t="str">
        <f>K9</f>
        <v>6R0819653</v>
      </c>
      <c r="T9" s="27">
        <v>1</v>
      </c>
      <c r="U9" s="34">
        <f>(VLOOKUP(S9,'Matriz de Carga'!$C$3:$D$61,2,0))*T9</f>
        <v>26829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/>
      <c r="G10" s="26"/>
      <c r="H10" s="27"/>
      <c r="I10" s="33"/>
      <c r="J10" s="12" t="s">
        <v>138</v>
      </c>
      <c r="K10" s="37" t="s">
        <v>57</v>
      </c>
      <c r="L10" s="27">
        <v>3</v>
      </c>
      <c r="M10" s="33">
        <f>(VLOOKUP(K10,'Matriz de Carga'!$C$3:$D$61,2,0))*L10</f>
        <v>46413</v>
      </c>
      <c r="N10" s="12" t="s">
        <v>138</v>
      </c>
      <c r="O10" s="37" t="s">
        <v>57</v>
      </c>
      <c r="P10" s="27">
        <v>3</v>
      </c>
      <c r="Q10" s="33">
        <f>(VLOOKUP(O10,'Matriz de Carga'!$C$3:$D$61,2,0))*P10</f>
        <v>46413</v>
      </c>
      <c r="R10" s="12" t="s">
        <v>138</v>
      </c>
      <c r="S10" s="37" t="s">
        <v>57</v>
      </c>
      <c r="T10" s="27">
        <v>3</v>
      </c>
      <c r="U10" s="34">
        <f>(VLOOKUP(S10,'Matriz de Carga'!$C$3:$D$61,2,0))*T10</f>
        <v>46413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/>
      <c r="K13" s="26"/>
      <c r="L13" s="26"/>
      <c r="M13" s="28"/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/>
      <c r="S13" s="26"/>
      <c r="T13" s="31"/>
      <c r="U13" s="34"/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/>
      <c r="O14" s="26"/>
      <c r="P14" s="26"/>
      <c r="Q14" s="28"/>
      <c r="R14" s="12"/>
      <c r="S14" s="26"/>
      <c r="T14" s="31"/>
      <c r="U14" s="34"/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/>
      <c r="O15" s="26"/>
      <c r="P15" s="26"/>
      <c r="Q15" s="28"/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108408</v>
      </c>
      <c r="F16" s="15" t="s">
        <v>143</v>
      </c>
      <c r="G16" s="30"/>
      <c r="H16" s="30"/>
      <c r="I16" s="32">
        <f>SUM(I6:I15)</f>
        <v>102433</v>
      </c>
      <c r="J16" s="15" t="s">
        <v>143</v>
      </c>
      <c r="K16" s="30"/>
      <c r="L16" s="30"/>
      <c r="M16" s="32">
        <f>SUM(M6:M15)</f>
        <v>229379.45</v>
      </c>
      <c r="N16" s="15" t="s">
        <v>143</v>
      </c>
      <c r="O16" s="30"/>
      <c r="P16" s="30"/>
      <c r="Q16" s="32">
        <f>SUM(Q6:Q15)</f>
        <v>253131.45</v>
      </c>
      <c r="R16" s="15" t="s">
        <v>143</v>
      </c>
      <c r="S16" s="30"/>
      <c r="T16" s="30"/>
      <c r="U16" s="16">
        <f>SUM(U6:U15)</f>
        <v>229379.45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277458</v>
      </c>
      <c r="F18" s="22" t="s">
        <v>145</v>
      </c>
      <c r="G18" s="23"/>
      <c r="H18" s="23"/>
      <c r="I18" s="24">
        <f>I16+I5+I17</f>
        <v>271483</v>
      </c>
      <c r="J18" s="22" t="s">
        <v>145</v>
      </c>
      <c r="K18" s="23"/>
      <c r="L18" s="23"/>
      <c r="M18" s="24">
        <f>M16+M5+M17</f>
        <v>528209.44999999995</v>
      </c>
      <c r="N18" s="22" t="s">
        <v>145</v>
      </c>
      <c r="O18" s="23"/>
      <c r="P18" s="23"/>
      <c r="Q18" s="24">
        <f>Q16+Q5+Q17</f>
        <v>561231.44999999995</v>
      </c>
      <c r="R18" s="22" t="s">
        <v>145</v>
      </c>
      <c r="S18" s="23"/>
      <c r="T18" s="23"/>
      <c r="U18" s="25">
        <f>U16+U5+U17</f>
        <v>528209.44999999995</v>
      </c>
    </row>
    <row r="19" spans="2:21" ht="15.75" thickBot="1">
      <c r="B19" s="22" t="s">
        <v>146</v>
      </c>
      <c r="C19" s="23"/>
      <c r="D19" s="23"/>
      <c r="E19" s="24">
        <f>E18*1.19</f>
        <v>330175.01999999996</v>
      </c>
      <c r="F19" s="22" t="s">
        <v>146</v>
      </c>
      <c r="G19" s="23"/>
      <c r="H19" s="23"/>
      <c r="I19" s="24">
        <f>I18*1.19</f>
        <v>323064.76999999996</v>
      </c>
      <c r="J19" s="22" t="s">
        <v>146</v>
      </c>
      <c r="K19" s="23"/>
      <c r="L19" s="23"/>
      <c r="M19" s="24">
        <f>M18*1.19</f>
        <v>628569.24549999996</v>
      </c>
      <c r="N19" s="22" t="s">
        <v>146</v>
      </c>
      <c r="O19" s="23"/>
      <c r="P19" s="23"/>
      <c r="Q19" s="24">
        <f>Q18*1.19</f>
        <v>667865.4254999999</v>
      </c>
      <c r="R19" s="22" t="s">
        <v>146</v>
      </c>
      <c r="S19" s="23"/>
      <c r="T19" s="23"/>
      <c r="U19" s="25">
        <f>U18*1.19</f>
        <v>628569.24549999996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2320-35BB-4F68-BA35-FD2D65BC554A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327952.45</v>
      </c>
      <c r="N16" s="15" t="s">
        <v>143</v>
      </c>
      <c r="O16" s="30"/>
      <c r="P16" s="30"/>
      <c r="Q16" s="32">
        <f>SUM(Q6:Q15)</f>
        <v>351704.45</v>
      </c>
      <c r="R16" s="15" t="s">
        <v>143</v>
      </c>
      <c r="S16" s="30"/>
      <c r="T16" s="30"/>
      <c r="U16" s="16">
        <f>SUM(U6:U15)</f>
        <v>327952.45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324340</v>
      </c>
      <c r="F18" s="22" t="s">
        <v>145</v>
      </c>
      <c r="G18" s="23"/>
      <c r="H18" s="23"/>
      <c r="I18" s="24">
        <f>I16+I5+I17</f>
        <v>318365</v>
      </c>
      <c r="J18" s="22" t="s">
        <v>145</v>
      </c>
      <c r="K18" s="23"/>
      <c r="L18" s="23"/>
      <c r="M18" s="24">
        <f>M16+M5+M17</f>
        <v>617512.44999999995</v>
      </c>
      <c r="N18" s="22" t="s">
        <v>145</v>
      </c>
      <c r="O18" s="23"/>
      <c r="P18" s="23"/>
      <c r="Q18" s="24">
        <f>Q16+Q5+Q17</f>
        <v>650534.44999999995</v>
      </c>
      <c r="R18" s="22" t="s">
        <v>145</v>
      </c>
      <c r="S18" s="23"/>
      <c r="T18" s="23"/>
      <c r="U18" s="25">
        <f>U16+U5+U17</f>
        <v>617512.44999999995</v>
      </c>
    </row>
    <row r="19" spans="2:21" ht="15.75" thickBot="1">
      <c r="B19" s="22" t="s">
        <v>146</v>
      </c>
      <c r="C19" s="23"/>
      <c r="D19" s="23"/>
      <c r="E19" s="24">
        <f>E18*1.19</f>
        <v>385964.6</v>
      </c>
      <c r="F19" s="22" t="s">
        <v>146</v>
      </c>
      <c r="G19" s="23"/>
      <c r="H19" s="23"/>
      <c r="I19" s="24">
        <f>I18*1.19</f>
        <v>378854.35</v>
      </c>
      <c r="J19" s="22" t="s">
        <v>146</v>
      </c>
      <c r="K19" s="23"/>
      <c r="L19" s="23"/>
      <c r="M19" s="24">
        <f>M18*1.19</f>
        <v>734839.81549999991</v>
      </c>
      <c r="N19" s="22" t="s">
        <v>146</v>
      </c>
      <c r="O19" s="23"/>
      <c r="P19" s="23"/>
      <c r="Q19" s="24">
        <f>Q18*1.19</f>
        <v>774135.99549999996</v>
      </c>
      <c r="R19" s="22" t="s">
        <v>146</v>
      </c>
      <c r="S19" s="23"/>
      <c r="T19" s="23"/>
      <c r="U19" s="25">
        <f>U18*1.19</f>
        <v>734839.81549999991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7541-B8B9-4863-B1D2-9C6FEFF0B6FE}">
  <dimension ref="B1:U19"/>
  <sheetViews>
    <sheetView topLeftCell="G1"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14062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1406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2.8</v>
      </c>
      <c r="M5" s="9">
        <f>L5*'Matriz de Carga'!H4</f>
        <v>259559.99999999997</v>
      </c>
      <c r="N5" s="6" t="s">
        <v>130</v>
      </c>
      <c r="O5" s="10"/>
      <c r="P5" s="8">
        <v>2.9</v>
      </c>
      <c r="Q5" s="9">
        <f>P5*'Matriz de Carga'!H4</f>
        <v>268830</v>
      </c>
      <c r="R5" s="6" t="s">
        <v>130</v>
      </c>
      <c r="S5" s="10"/>
      <c r="T5" s="8">
        <v>2.8</v>
      </c>
      <c r="U5" s="11">
        <f>T5*'Matriz de Carga'!H4</f>
        <v>259559.99999999997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327952.45</v>
      </c>
      <c r="N16" s="15" t="s">
        <v>143</v>
      </c>
      <c r="O16" s="30"/>
      <c r="P16" s="30"/>
      <c r="Q16" s="32">
        <f>SUM(Q6:Q15)</f>
        <v>351704.45</v>
      </c>
      <c r="R16" s="15" t="s">
        <v>143</v>
      </c>
      <c r="S16" s="30"/>
      <c r="T16" s="30"/>
      <c r="U16" s="16">
        <f>SUM(U6:U15)</f>
        <v>327952.45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324340</v>
      </c>
      <c r="F18" s="22" t="s">
        <v>145</v>
      </c>
      <c r="G18" s="23"/>
      <c r="H18" s="23"/>
      <c r="I18" s="24">
        <f>I16+I5+I17</f>
        <v>318365</v>
      </c>
      <c r="J18" s="22" t="s">
        <v>145</v>
      </c>
      <c r="K18" s="23"/>
      <c r="L18" s="23"/>
      <c r="M18" s="24">
        <f>M16+M5+M17</f>
        <v>617512.44999999995</v>
      </c>
      <c r="N18" s="22" t="s">
        <v>145</v>
      </c>
      <c r="O18" s="23"/>
      <c r="P18" s="23"/>
      <c r="Q18" s="24">
        <f>Q16+Q5+Q17</f>
        <v>650534.44999999995</v>
      </c>
      <c r="R18" s="22" t="s">
        <v>145</v>
      </c>
      <c r="S18" s="23"/>
      <c r="T18" s="23"/>
      <c r="U18" s="25">
        <f>U16+U5+U17</f>
        <v>617512.44999999995</v>
      </c>
    </row>
    <row r="19" spans="2:21" ht="15.75" thickBot="1">
      <c r="B19" s="22" t="s">
        <v>146</v>
      </c>
      <c r="C19" s="23"/>
      <c r="D19" s="23"/>
      <c r="E19" s="24">
        <f>E18*1.19</f>
        <v>385964.6</v>
      </c>
      <c r="F19" s="22" t="s">
        <v>146</v>
      </c>
      <c r="G19" s="23"/>
      <c r="H19" s="23"/>
      <c r="I19" s="24">
        <f>I18*1.19</f>
        <v>378854.35</v>
      </c>
      <c r="J19" s="22" t="s">
        <v>146</v>
      </c>
      <c r="K19" s="23"/>
      <c r="L19" s="23"/>
      <c r="M19" s="24">
        <f>M18*1.19</f>
        <v>734839.81549999991</v>
      </c>
      <c r="N19" s="22" t="s">
        <v>146</v>
      </c>
      <c r="O19" s="23"/>
      <c r="P19" s="23"/>
      <c r="Q19" s="24">
        <f>Q18*1.19</f>
        <v>774135.99549999996</v>
      </c>
      <c r="R19" s="22" t="s">
        <v>146</v>
      </c>
      <c r="S19" s="23"/>
      <c r="T19" s="23"/>
      <c r="U19" s="25">
        <f>U18*1.19</f>
        <v>734839.81549999991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283B-A1E7-41C4-B6EA-E049DB6B56D9}">
  <sheetPr codeName="Hoja4"/>
  <dimension ref="B1:U27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2.5</v>
      </c>
      <c r="M5" s="9">
        <f>L5*'Matriz de Carga'!H4</f>
        <v>231750</v>
      </c>
      <c r="N5" s="6" t="s">
        <v>130</v>
      </c>
      <c r="O5" s="10"/>
      <c r="P5" s="8">
        <v>2.6</v>
      </c>
      <c r="Q5" s="9">
        <f>P5*'Matriz de Carga'!H4</f>
        <v>241020</v>
      </c>
      <c r="R5" s="6" t="s">
        <v>130</v>
      </c>
      <c r="S5" s="10"/>
      <c r="T5" s="8">
        <v>2.5</v>
      </c>
      <c r="U5" s="11">
        <f>T5*'Matriz de Carga'!H4</f>
        <v>231750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56</v>
      </c>
      <c r="P11" s="27">
        <v>4</v>
      </c>
      <c r="Q11" s="34">
        <f>(VLOOKUP(O11,'Matriz de Carga'!$C$3:$D$61,2,0))*P11</f>
        <v>111508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159545.5</v>
      </c>
      <c r="F17" s="15" t="s">
        <v>143</v>
      </c>
      <c r="G17" s="30"/>
      <c r="H17" s="30"/>
      <c r="I17" s="32">
        <f>SUM(I6:I15)</f>
        <v>153570.5</v>
      </c>
      <c r="J17" s="15" t="s">
        <v>143</v>
      </c>
      <c r="K17" s="30"/>
      <c r="L17" s="30"/>
      <c r="M17" s="32">
        <f>SUM(M6:M15)</f>
        <v>359527.5</v>
      </c>
      <c r="N17" s="15" t="s">
        <v>143</v>
      </c>
      <c r="O17" s="30"/>
      <c r="P17" s="30"/>
      <c r="Q17" s="32">
        <f>SUM(Q6:Q16)</f>
        <v>383279.5</v>
      </c>
      <c r="R17" s="15" t="s">
        <v>143</v>
      </c>
      <c r="S17" s="30"/>
      <c r="T17" s="30"/>
      <c r="U17" s="16">
        <f>SUM(U6:U15)</f>
        <v>359527.5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337865.5</v>
      </c>
      <c r="F19" s="22" t="s">
        <v>145</v>
      </c>
      <c r="G19" s="23"/>
      <c r="H19" s="23"/>
      <c r="I19" s="24">
        <f>I17+I5+I18</f>
        <v>331890.5</v>
      </c>
      <c r="J19" s="22" t="s">
        <v>145</v>
      </c>
      <c r="K19" s="23"/>
      <c r="L19" s="23"/>
      <c r="M19" s="24">
        <f>M17+M5+M18</f>
        <v>621277.5</v>
      </c>
      <c r="N19" s="22" t="s">
        <v>145</v>
      </c>
      <c r="O19" s="23"/>
      <c r="P19" s="23"/>
      <c r="Q19" s="24">
        <f>Q17+Q5+Q18</f>
        <v>654299.5</v>
      </c>
      <c r="R19" s="22" t="s">
        <v>145</v>
      </c>
      <c r="S19" s="23"/>
      <c r="T19" s="23"/>
      <c r="U19" s="25">
        <f>U17+U5+U18</f>
        <v>621277.5</v>
      </c>
    </row>
    <row r="20" spans="2:21" ht="15.75" thickBot="1">
      <c r="B20" s="22" t="s">
        <v>146</v>
      </c>
      <c r="C20" s="23"/>
      <c r="D20" s="23"/>
      <c r="E20" s="24">
        <f>E19*1.19</f>
        <v>402059.94500000001</v>
      </c>
      <c r="F20" s="22" t="s">
        <v>146</v>
      </c>
      <c r="G20" s="23"/>
      <c r="H20" s="23"/>
      <c r="I20" s="24">
        <f>I19*1.19</f>
        <v>394949.69500000001</v>
      </c>
      <c r="J20" s="22" t="s">
        <v>146</v>
      </c>
      <c r="K20" s="23"/>
      <c r="L20" s="23"/>
      <c r="M20" s="24">
        <f>M19*1.19</f>
        <v>739320.22499999998</v>
      </c>
      <c r="N20" s="22" t="s">
        <v>146</v>
      </c>
      <c r="O20" s="23"/>
      <c r="P20" s="23"/>
      <c r="Q20" s="24">
        <f>Q19*1.19</f>
        <v>778616.40499999991</v>
      </c>
      <c r="R20" s="22" t="s">
        <v>146</v>
      </c>
      <c r="S20" s="23"/>
      <c r="T20" s="23"/>
      <c r="U20" s="25">
        <f>U19*1.19</f>
        <v>739320.22499999998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D3A9-0D39-40ED-9CC4-0F0C4F82EB5D}">
  <dimension ref="B1:U20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148320</v>
      </c>
      <c r="F5" s="6" t="s">
        <v>130</v>
      </c>
      <c r="G5" s="7"/>
      <c r="H5" s="8">
        <v>1.6</v>
      </c>
      <c r="I5" s="9">
        <f>H5*'Matriz de Carga'!H4</f>
        <v>148320</v>
      </c>
      <c r="J5" s="6" t="s">
        <v>130</v>
      </c>
      <c r="K5" s="10"/>
      <c r="L5" s="8">
        <v>3</v>
      </c>
      <c r="M5" s="9">
        <f>L5*'Matriz de Carga'!H4</f>
        <v>278100</v>
      </c>
      <c r="N5" s="6" t="s">
        <v>130</v>
      </c>
      <c r="O5" s="10"/>
      <c r="P5" s="8">
        <v>3.1</v>
      </c>
      <c r="Q5" s="9">
        <f>P5*'Matriz de Carga'!H4</f>
        <v>287370</v>
      </c>
      <c r="R5" s="6" t="s">
        <v>130</v>
      </c>
      <c r="S5" s="10"/>
      <c r="T5" s="8">
        <v>3</v>
      </c>
      <c r="U5" s="11">
        <f>T5*'Matriz de Carga'!H4</f>
        <v>278100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">
        <v>80</v>
      </c>
      <c r="P8" s="27">
        <v>1</v>
      </c>
      <c r="Q8" s="33">
        <f>(VLOOKUP(O8,'Matriz de Carga'!$C$3:$D$61,2,0))*P8</f>
        <v>17123</v>
      </c>
      <c r="R8" s="12" t="s">
        <v>135</v>
      </c>
      <c r="S8" s="37" t="s">
        <v>80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53</v>
      </c>
      <c r="L11" s="27">
        <v>3</v>
      </c>
      <c r="M11" s="33">
        <f>(VLOOKUP(K11,'Matriz de Carga'!$C$3:$D$61,2,0))*L11</f>
        <v>114747</v>
      </c>
      <c r="N11" s="12" t="s">
        <v>138</v>
      </c>
      <c r="O11" s="37" t="s">
        <v>53</v>
      </c>
      <c r="P11" s="27">
        <v>3</v>
      </c>
      <c r="Q11" s="33">
        <f>(VLOOKUP(O11,'Matriz de Carga'!$C$3:$D$61,2,0))*P11</f>
        <v>114747</v>
      </c>
      <c r="R11" s="12" t="s">
        <v>138</v>
      </c>
      <c r="S11" s="37" t="s">
        <v>53</v>
      </c>
      <c r="T11" s="27">
        <v>3</v>
      </c>
      <c r="U11" s="34">
        <f>(VLOOKUP(S11,'Matriz de Carga'!$C$3:$D$61,2,0))*T11</f>
        <v>114747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3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6"/>
      <c r="M16" s="28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SUM(E6:E16)</f>
        <v>154390</v>
      </c>
      <c r="F17" s="15" t="s">
        <v>143</v>
      </c>
      <c r="G17" s="30"/>
      <c r="H17" s="30"/>
      <c r="I17" s="32">
        <f>SUM(I6:I16)</f>
        <v>148415</v>
      </c>
      <c r="J17" s="15" t="s">
        <v>143</v>
      </c>
      <c r="K17" s="30"/>
      <c r="L17" s="30"/>
      <c r="M17" s="32">
        <f>SUM(M6:M16)</f>
        <v>336710</v>
      </c>
      <c r="N17" s="15" t="s">
        <v>143</v>
      </c>
      <c r="O17" s="30"/>
      <c r="P17" s="30"/>
      <c r="Q17" s="32">
        <f>SUM(Q6:Q16)</f>
        <v>360462</v>
      </c>
      <c r="R17" s="15" t="s">
        <v>143</v>
      </c>
      <c r="S17" s="30"/>
      <c r="T17" s="30"/>
      <c r="U17" s="16">
        <f>SUM(U6:U16)</f>
        <v>336710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332710</v>
      </c>
      <c r="F19" s="22" t="s">
        <v>145</v>
      </c>
      <c r="G19" s="23"/>
      <c r="H19" s="23"/>
      <c r="I19" s="24">
        <f>I17+I5+I18</f>
        <v>326735</v>
      </c>
      <c r="J19" s="22" t="s">
        <v>145</v>
      </c>
      <c r="K19" s="23"/>
      <c r="L19" s="23"/>
      <c r="M19" s="24">
        <f>M17+M5+M18</f>
        <v>644810</v>
      </c>
      <c r="N19" s="22" t="s">
        <v>145</v>
      </c>
      <c r="O19" s="23"/>
      <c r="P19" s="23"/>
      <c r="Q19" s="24">
        <f>Q17+Q5+Q18</f>
        <v>677832</v>
      </c>
      <c r="R19" s="22" t="s">
        <v>145</v>
      </c>
      <c r="S19" s="23"/>
      <c r="T19" s="23"/>
      <c r="U19" s="25">
        <f>U17+U5+U18</f>
        <v>644810</v>
      </c>
    </row>
    <row r="20" spans="2:21" ht="15.75" thickBot="1">
      <c r="B20" s="22" t="s">
        <v>146</v>
      </c>
      <c r="C20" s="23"/>
      <c r="D20" s="23"/>
      <c r="E20" s="24">
        <f>E19*1.19</f>
        <v>395924.89999999997</v>
      </c>
      <c r="F20" s="22" t="s">
        <v>146</v>
      </c>
      <c r="G20" s="23"/>
      <c r="H20" s="23"/>
      <c r="I20" s="24">
        <f>I19*1.19</f>
        <v>388814.64999999997</v>
      </c>
      <c r="J20" s="22" t="s">
        <v>146</v>
      </c>
      <c r="K20" s="23"/>
      <c r="L20" s="23"/>
      <c r="M20" s="24">
        <f>M19*1.19</f>
        <v>767323.9</v>
      </c>
      <c r="N20" s="22" t="s">
        <v>146</v>
      </c>
      <c r="O20" s="23"/>
      <c r="P20" s="23"/>
      <c r="Q20" s="24">
        <f>Q19*1.19</f>
        <v>806620.08</v>
      </c>
      <c r="R20" s="22" t="s">
        <v>146</v>
      </c>
      <c r="S20" s="23"/>
      <c r="T20" s="23"/>
      <c r="U20" s="25">
        <f>U19*1.19</f>
        <v>767323.9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491ab680ba3300160f86b9456956137c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faca57f972910596b9eef6398b4bc37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A3BD3-8F88-4148-819E-48DECCC94C2B}"/>
</file>

<file path=customXml/itemProps2.xml><?xml version="1.0" encoding="utf-8"?>
<ds:datastoreItem xmlns:ds="http://schemas.openxmlformats.org/officeDocument/2006/customXml" ds:itemID="{EF689DB1-3474-4CD5-A8B8-69E38DA3849A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customXml/itemProps3.xml><?xml version="1.0" encoding="utf-8"?>
<ds:datastoreItem xmlns:ds="http://schemas.openxmlformats.org/officeDocument/2006/customXml" ds:itemID="{CA93789C-B4B5-43BA-A6A2-E77B4F146B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Valores Mantención x Modelo</vt:lpstr>
      <vt:lpstr>Matriz de Carga</vt:lpstr>
      <vt:lpstr>Fabia 1.0 TSI MT</vt:lpstr>
      <vt:lpstr>Fabia 1.0 TSI AT</vt:lpstr>
      <vt:lpstr>Fabia 1.0 MPI</vt:lpstr>
      <vt:lpstr>Fabia 1.0 TSI 110 Hp 6MT</vt:lpstr>
      <vt:lpstr>Fabia 1.0 TSI 95 Hp 5MT</vt:lpstr>
      <vt:lpstr>Scala 1.5 TSI</vt:lpstr>
      <vt:lpstr>Scala 1.0 TSI AT</vt:lpstr>
      <vt:lpstr>Kamiq 1.5 TSI</vt:lpstr>
      <vt:lpstr>Kamiq 1.0 TSI AT</vt:lpstr>
      <vt:lpstr>New Octavia MT</vt:lpstr>
      <vt:lpstr>New Octavia AT</vt:lpstr>
      <vt:lpstr>Karoq 1.4 TSI</vt:lpstr>
      <vt:lpstr>Kodiaq 1.4 TSI DSG</vt:lpstr>
      <vt:lpstr>Kodiaq 2,0 TSI (4X4) </vt:lpstr>
      <vt:lpstr>Kodiaq 2.0 TDI 200hp 4x4 AT</vt:lpstr>
      <vt:lpstr>Octavia RS 2.0 TFSI</vt:lpstr>
      <vt:lpstr>Fabia 1.0 TSI 110 hp DSG7</vt:lpstr>
      <vt:lpstr>New Fabia 1.0 TSI MT</vt:lpstr>
      <vt:lpstr>New Octavia RS 2.0 TFSI</vt:lpstr>
      <vt:lpstr>New Kodiaq 2.0 4x4</vt:lpstr>
      <vt:lpstr>New Kodiaq 1.5 MHEV</vt:lpstr>
      <vt:lpstr>New Fabia 1.0 TSI AT</vt:lpstr>
      <vt:lpstr>Karoq 1.5 AT</vt:lpstr>
      <vt:lpstr>Elroq 85</vt:lpstr>
      <vt:lpstr>Scala 1.5</vt:lpstr>
      <vt:lpstr>Kamiq 1.5</vt:lpstr>
      <vt:lpstr>New Octavia 1.5 MHEV</vt:lpstr>
      <vt:lpstr>Enyaq 85</vt:lpstr>
    </vt:vector>
  </TitlesOfParts>
  <Manager/>
  <Company>Porsche Chile SPA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MAZUELA</dc:creator>
  <cp:keywords/>
  <dc:description/>
  <cp:lastModifiedBy>Abarca Luis (PIACL - CL/Santiago)</cp:lastModifiedBy>
  <cp:revision/>
  <dcterms:created xsi:type="dcterms:W3CDTF">2020-03-26T14:50:47Z</dcterms:created>
  <dcterms:modified xsi:type="dcterms:W3CDTF">2026-01-30T18:24:36Z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72c5815d-2d9c-4f93-8421-5cec488c1928_Enabled">
    <vt:lpwstr>true</vt:lpwstr>
  </property>
  <property fmtid="{D5CDD505-2E9C-101B-9397-08002B2CF9AE}" pid="4" name="MSIP_Label_72c5815d-2d9c-4f93-8421-5cec488c1928_SetDate">
    <vt:lpwstr>2022-03-31T18:58:04Z</vt:lpwstr>
  </property>
  <property fmtid="{D5CDD505-2E9C-101B-9397-08002B2CF9AE}" pid="5" name="MSIP_Label_72c5815d-2d9c-4f93-8421-5cec488c1928_Method">
    <vt:lpwstr>Privileged</vt:lpwstr>
  </property>
  <property fmtid="{D5CDD505-2E9C-101B-9397-08002B2CF9AE}" pid="6" name="MSIP_Label_72c5815d-2d9c-4f93-8421-5cec488c1928_Name">
    <vt:lpwstr>72c5815d-2d9c-4f93-8421-5cec488c1928</vt:lpwstr>
  </property>
  <property fmtid="{D5CDD505-2E9C-101B-9397-08002B2CF9AE}" pid="7" name="MSIP_Label_72c5815d-2d9c-4f93-8421-5cec488c1928_SiteId">
    <vt:lpwstr>0f6f68be-4ef2-465a-986b-eb9a250d9789</vt:lpwstr>
  </property>
  <property fmtid="{D5CDD505-2E9C-101B-9397-08002B2CF9AE}" pid="8" name="MSIP_Label_72c5815d-2d9c-4f93-8421-5cec488c1928_ActionId">
    <vt:lpwstr>0bed67e4-2330-4b5c-a0d1-70c586ed8bd8</vt:lpwstr>
  </property>
  <property fmtid="{D5CDD505-2E9C-101B-9397-08002B2CF9AE}" pid="9" name="MSIP_Label_72c5815d-2d9c-4f93-8421-5cec488c1928_ContentBits">
    <vt:lpwstr>0</vt:lpwstr>
  </property>
  <property fmtid="{D5CDD505-2E9C-101B-9397-08002B2CF9AE}" pid="10" name="MediaServiceImageTags">
    <vt:lpwstr/>
  </property>
</Properties>
</file>