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orscheholding.sharepoint.com/sites/ORG00006106/Shared Documents/General/Pautas de Mantenimiento/"/>
    </mc:Choice>
  </mc:AlternateContent>
  <xr:revisionPtr revIDLastSave="19" documentId="8_{F4A74C9B-9F67-4760-90F0-4F87FE105590}" xr6:coauthVersionLast="47" xr6:coauthVersionMax="47" xr10:uidLastSave="{60889251-915B-425D-B622-62BEA40EF627}"/>
  <bookViews>
    <workbookView xWindow="-28920" yWindow="-1875" windowWidth="29040" windowHeight="15720" tabRatio="805" firstSheet="2" activeTab="3" xr2:uid="{00000000-000D-0000-FFFF-FFFF00000000}"/>
  </bookViews>
  <sheets>
    <sheet name="data repuestos" sheetId="24" state="hidden" r:id="rId1"/>
    <sheet name="Aceites y MO" sheetId="36" state="hidden" r:id="rId2"/>
    <sheet name="Valores Mantención x Modelo" sheetId="34" r:id="rId3"/>
    <sheet name="Matriz de Carga" sheetId="44" r:id="rId4"/>
    <sheet name="GOL 1.6 MT" sheetId="1" r:id="rId5"/>
    <sheet name="GOL 1.6 AT" sheetId="12" r:id="rId6"/>
    <sheet name="VOYAGE 1.6 MT" sheetId="41" r:id="rId7"/>
    <sheet name="VOYAGE 1.6 AT" sheetId="40" r:id="rId8"/>
    <sheet name="SAVEIRO" sheetId="10" r:id="rId9"/>
    <sheet name="SAVEIRO 1.6 CWS" sheetId="39" r:id="rId10"/>
    <sheet name="POLO 1.6 MT" sheetId="9" r:id="rId11"/>
    <sheet name="POLO 1.6 AT" sheetId="13" r:id="rId12"/>
    <sheet name="VIRTUS 1.6 MT" sheetId="43" r:id="rId13"/>
    <sheet name="VIRTUS 1.6 AT" sheetId="42" r:id="rId14"/>
    <sheet name="TIGUAN 1.4 MT" sheetId="21" r:id="rId15"/>
    <sheet name="TIGUAN 1.4 AT" sheetId="20" r:id="rId16"/>
    <sheet name="TIGUAN 2.0 AT" sheetId="22" r:id="rId17"/>
    <sheet name="TOUAREG 3.0 V6 TDI" sheetId="25" r:id="rId18"/>
    <sheet name="ATLAS 3.6 AT 4 MOTION" sheetId="26" r:id="rId19"/>
    <sheet name="Atlas 2.0T 4Motion HL" sheetId="72" r:id="rId20"/>
    <sheet name="T-cross 1.6 MT" sheetId="38" r:id="rId21"/>
    <sheet name="T-cross 1.6 AT" sheetId="37" r:id="rId22"/>
    <sheet name="T-Cross 1.0 TSI AT" sheetId="48" r:id="rId23"/>
    <sheet name="T-Cross 1.0 TSI MT" sheetId="63" r:id="rId24"/>
    <sheet name="Nivus 1.0 TSI AT" sheetId="45" r:id="rId25"/>
    <sheet name="Nivus 1.0 TSI MT" sheetId="64" r:id="rId26"/>
    <sheet name="Polo GTS" sheetId="46" r:id="rId27"/>
    <sheet name="Virtus GTS" sheetId="47" r:id="rId28"/>
    <sheet name="Taos AT" sheetId="49" r:id="rId29"/>
    <sheet name="Jetta 1.4 MT" sheetId="55" r:id="rId30"/>
    <sheet name="Jetta 1.4 AT" sheetId="56" r:id="rId31"/>
    <sheet name="Jetta GLI" sheetId="57" r:id="rId32"/>
    <sheet name="Golf GTI" sheetId="58" r:id="rId33"/>
    <sheet name="Golf R" sheetId="65" r:id="rId34"/>
    <sheet name="Golf 1.6 MPI MT" sheetId="66" r:id="rId35"/>
    <sheet name="Golf 1.6 MPI AT" sheetId="67" r:id="rId36"/>
    <sheet name="Golf 1.4 AT" sheetId="68" r:id="rId37"/>
    <sheet name="Golf 1.4 MT" sheetId="69" r:id="rId38"/>
    <sheet name="Polo TSI 1.0 AT" sheetId="70" r:id="rId39"/>
    <sheet name="Virtus TSI 1.0 AT" sheetId="71" r:id="rId40"/>
    <sheet name="ID.4" sheetId="74" r:id="rId41"/>
    <sheet name="Jetta GLI PA" sheetId="75" r:id="rId42"/>
    <sheet name="Tera 1.6 MT" sheetId="76" r:id="rId43"/>
    <sheet name="Tera 1.0 AT" sheetId="78" r:id="rId44"/>
    <sheet name="Nuevo Tiguan" sheetId="79" r:id="rId45"/>
    <sheet name="Polo 1.0 AT (Tier)" sheetId="81" r:id="rId46"/>
    <sheet name="Virtus 1.0 AT (Tier)" sheetId="82" r:id="rId47"/>
    <sheet name="Nivus 1.0 AT (Tier)" sheetId="83" r:id="rId48"/>
    <sheet name="T-Cross 1.0 AT (Tier)" sheetId="84" r:id="rId49"/>
  </sheets>
  <definedNames>
    <definedName name="_xlnm._FilterDatabase" localSheetId="0" hidden="1">'data repuestos'!$A$1:$H$52</definedName>
    <definedName name="_xlnm._FilterDatabase" localSheetId="3" hidden="1">'Matriz de Carga'!$A$3:$D$70</definedName>
    <definedName name="_xlnm.Print_Area" localSheetId="2">'Valores Mantención x Modelo'!$B$4:$H$22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" i="74" l="1"/>
  <c r="D71" i="44"/>
  <c r="I11" i="41"/>
  <c r="Y7" i="84"/>
  <c r="U12" i="55"/>
  <c r="Y10" i="83"/>
  <c r="M9" i="82"/>
  <c r="E9" i="81"/>
  <c r="Y12" i="82"/>
  <c r="U10" i="12"/>
  <c r="Q11" i="82"/>
  <c r="Y8" i="81"/>
  <c r="E6" i="56"/>
  <c r="I6" i="56" s="1"/>
  <c r="E6" i="55"/>
  <c r="I6" i="55" s="1"/>
  <c r="E6" i="84"/>
  <c r="E6" i="83"/>
  <c r="E6" i="82"/>
  <c r="I6" i="82" s="1"/>
  <c r="E6" i="81"/>
  <c r="E6" i="78"/>
  <c r="I6" i="78" s="1"/>
  <c r="E6" i="76"/>
  <c r="I6" i="76" s="1"/>
  <c r="E6" i="71"/>
  <c r="I6" i="71" s="1"/>
  <c r="E6" i="70"/>
  <c r="I6" i="70" s="1"/>
  <c r="E6" i="49"/>
  <c r="I6" i="49" s="1"/>
  <c r="E6" i="47"/>
  <c r="I6" i="47" s="1"/>
  <c r="E6" i="46"/>
  <c r="I6" i="46" s="1"/>
  <c r="E6" i="64"/>
  <c r="I6" i="64" s="1"/>
  <c r="E6" i="45"/>
  <c r="I6" i="45" s="1"/>
  <c r="E6" i="63"/>
  <c r="I6" i="63" s="1"/>
  <c r="E6" i="48"/>
  <c r="I6" i="48" s="1"/>
  <c r="E6" i="37"/>
  <c r="I6" i="37" s="1"/>
  <c r="E6" i="38"/>
  <c r="I6" i="38" s="1"/>
  <c r="E6" i="42"/>
  <c r="I6" i="42" s="1"/>
  <c r="E6" i="43"/>
  <c r="I6" i="43" s="1"/>
  <c r="E6" i="13"/>
  <c r="I6" i="13" s="1"/>
  <c r="E6" i="9"/>
  <c r="I6" i="9" s="1"/>
  <c r="I6" i="39"/>
  <c r="U17" i="76"/>
  <c r="Q17" i="76"/>
  <c r="M17" i="76"/>
  <c r="I17" i="76"/>
  <c r="Q17" i="75"/>
  <c r="M17" i="75"/>
  <c r="I17" i="75"/>
  <c r="Q20" i="74"/>
  <c r="M20" i="74"/>
  <c r="I20" i="74"/>
  <c r="U17" i="71"/>
  <c r="Q17" i="71"/>
  <c r="M17" i="71"/>
  <c r="I17" i="71"/>
  <c r="U17" i="70"/>
  <c r="Q17" i="70"/>
  <c r="M17" i="70"/>
  <c r="I17" i="70"/>
  <c r="U17" i="69"/>
  <c r="Q17" i="69"/>
  <c r="M17" i="69"/>
  <c r="I17" i="69"/>
  <c r="U17" i="68"/>
  <c r="Q17" i="68"/>
  <c r="M17" i="68"/>
  <c r="I17" i="68"/>
  <c r="U17" i="67"/>
  <c r="Q17" i="67"/>
  <c r="M17" i="67"/>
  <c r="I17" i="67"/>
  <c r="U17" i="66"/>
  <c r="Q17" i="66"/>
  <c r="M17" i="66"/>
  <c r="I17" i="66"/>
  <c r="U19" i="65"/>
  <c r="Q19" i="65"/>
  <c r="M19" i="65"/>
  <c r="I19" i="65"/>
  <c r="Q20" i="58"/>
  <c r="M20" i="58"/>
  <c r="I20" i="58"/>
  <c r="Q17" i="57"/>
  <c r="M17" i="57"/>
  <c r="I17" i="57"/>
  <c r="U17" i="56"/>
  <c r="Q17" i="56"/>
  <c r="M17" i="56"/>
  <c r="I17" i="56"/>
  <c r="U17" i="55"/>
  <c r="Q17" i="55"/>
  <c r="M17" i="55"/>
  <c r="I17" i="55"/>
  <c r="U17" i="49"/>
  <c r="Q17" i="49"/>
  <c r="M17" i="49"/>
  <c r="I17" i="49"/>
  <c r="U17" i="47"/>
  <c r="Q17" i="47"/>
  <c r="M17" i="47"/>
  <c r="I17" i="47"/>
  <c r="U17" i="46"/>
  <c r="Q17" i="46"/>
  <c r="M17" i="46"/>
  <c r="I17" i="46"/>
  <c r="U17" i="64"/>
  <c r="Q17" i="64"/>
  <c r="M17" i="64"/>
  <c r="I17" i="64"/>
  <c r="U17" i="45"/>
  <c r="Q17" i="45"/>
  <c r="M17" i="45"/>
  <c r="I17" i="45"/>
  <c r="U17" i="63"/>
  <c r="Q17" i="63"/>
  <c r="M17" i="63"/>
  <c r="I17" i="63"/>
  <c r="U17" i="48"/>
  <c r="Q17" i="48"/>
  <c r="M17" i="48"/>
  <c r="I17" i="48"/>
  <c r="U17" i="37"/>
  <c r="Q17" i="37"/>
  <c r="M17" i="37"/>
  <c r="I17" i="37"/>
  <c r="U17" i="38"/>
  <c r="Q17" i="38"/>
  <c r="M17" i="38"/>
  <c r="I17" i="38"/>
  <c r="Q20" i="72"/>
  <c r="M20" i="72"/>
  <c r="I20" i="72"/>
  <c r="Q20" i="26"/>
  <c r="M20" i="26"/>
  <c r="I20" i="26"/>
  <c r="Q17" i="25"/>
  <c r="M17" i="25"/>
  <c r="I17" i="25"/>
  <c r="Q22" i="22"/>
  <c r="M22" i="22"/>
  <c r="I22" i="22"/>
  <c r="U21" i="20"/>
  <c r="Q21" i="20"/>
  <c r="M21" i="20"/>
  <c r="I21" i="20"/>
  <c r="U17" i="21"/>
  <c r="Q17" i="21"/>
  <c r="M17" i="21"/>
  <c r="I17" i="21"/>
  <c r="U17" i="42"/>
  <c r="Q17" i="42"/>
  <c r="M17" i="42"/>
  <c r="I17" i="42"/>
  <c r="E17" i="42"/>
  <c r="U17" i="43"/>
  <c r="Q17" i="43"/>
  <c r="M17" i="43"/>
  <c r="I17" i="43"/>
  <c r="U17" i="13"/>
  <c r="Q17" i="13"/>
  <c r="M17" i="13"/>
  <c r="I17" i="13"/>
  <c r="U17" i="9"/>
  <c r="Q17" i="9"/>
  <c r="M17" i="9"/>
  <c r="I17" i="9"/>
  <c r="U17" i="39"/>
  <c r="Q17" i="39"/>
  <c r="M17" i="39"/>
  <c r="I17" i="39"/>
  <c r="Q17" i="10"/>
  <c r="M17" i="10"/>
  <c r="I17" i="10"/>
  <c r="U17" i="40"/>
  <c r="Q17" i="40"/>
  <c r="M17" i="40"/>
  <c r="I17" i="40"/>
  <c r="Q17" i="41"/>
  <c r="M17" i="41"/>
  <c r="I17" i="41"/>
  <c r="E17" i="41"/>
  <c r="Y18" i="78"/>
  <c r="U18" i="78"/>
  <c r="Q18" i="78"/>
  <c r="M18" i="78"/>
  <c r="I18" i="78"/>
  <c r="U21" i="79"/>
  <c r="Q21" i="79"/>
  <c r="M21" i="79"/>
  <c r="I21" i="79"/>
  <c r="Y18" i="81"/>
  <c r="U18" i="81"/>
  <c r="Q18" i="81"/>
  <c r="M18" i="81"/>
  <c r="I18" i="81"/>
  <c r="Y18" i="84"/>
  <c r="U18" i="84"/>
  <c r="Q18" i="84"/>
  <c r="M18" i="84"/>
  <c r="I18" i="84"/>
  <c r="E18" i="84"/>
  <c r="Y18" i="83"/>
  <c r="U18" i="83"/>
  <c r="Q18" i="83"/>
  <c r="M18" i="83"/>
  <c r="I18" i="83"/>
  <c r="E18" i="83"/>
  <c r="Y18" i="82"/>
  <c r="U18" i="82"/>
  <c r="Q18" i="82"/>
  <c r="M18" i="82"/>
  <c r="I18" i="82"/>
  <c r="E18" i="82"/>
  <c r="E18" i="81"/>
  <c r="E21" i="79"/>
  <c r="E17" i="76"/>
  <c r="E17" i="75"/>
  <c r="E20" i="74"/>
  <c r="E17" i="71"/>
  <c r="E17" i="70"/>
  <c r="E17" i="69"/>
  <c r="E17" i="68"/>
  <c r="E17" i="67"/>
  <c r="E17" i="66"/>
  <c r="E19" i="65"/>
  <c r="E20" i="58"/>
  <c r="E17" i="57"/>
  <c r="E17" i="56"/>
  <c r="E17" i="55"/>
  <c r="E17" i="49"/>
  <c r="E17" i="47"/>
  <c r="E17" i="46"/>
  <c r="E17" i="64"/>
  <c r="E17" i="45"/>
  <c r="E17" i="63"/>
  <c r="E17" i="48"/>
  <c r="E17" i="37"/>
  <c r="E17" i="38"/>
  <c r="E20" i="72"/>
  <c r="E20" i="26"/>
  <c r="E17" i="25"/>
  <c r="E22" i="22"/>
  <c r="E21" i="20"/>
  <c r="E18" i="78"/>
  <c r="E17" i="21"/>
  <c r="E17" i="43"/>
  <c r="E17" i="13"/>
  <c r="E17" i="9"/>
  <c r="E17" i="39"/>
  <c r="E17" i="10"/>
  <c r="E17" i="40"/>
  <c r="U17" i="12"/>
  <c r="Q17" i="12"/>
  <c r="M17" i="12"/>
  <c r="I17" i="12"/>
  <c r="E17" i="12"/>
  <c r="Q17" i="1"/>
  <c r="M17" i="1"/>
  <c r="I17" i="1"/>
  <c r="E17" i="1"/>
  <c r="E6" i="39"/>
  <c r="E6" i="10"/>
  <c r="I6" i="40"/>
  <c r="E6" i="40"/>
  <c r="E6" i="41"/>
  <c r="I6" i="12"/>
  <c r="E6" i="12"/>
  <c r="E6" i="1"/>
  <c r="H9" i="44"/>
  <c r="Y16" i="84"/>
  <c r="U16" i="84"/>
  <c r="M16" i="84"/>
  <c r="E16" i="84"/>
  <c r="Q15" i="84"/>
  <c r="Q14" i="84"/>
  <c r="U10" i="84"/>
  <c r="Q10" i="84"/>
  <c r="Y9" i="84"/>
  <c r="Q9" i="84"/>
  <c r="I9" i="84"/>
  <c r="U8" i="84"/>
  <c r="M8" i="84"/>
  <c r="E8" i="84"/>
  <c r="Y5" i="84"/>
  <c r="U5" i="84"/>
  <c r="Q5" i="84"/>
  <c r="M5" i="84"/>
  <c r="I5" i="84"/>
  <c r="E5" i="84"/>
  <c r="Y16" i="83"/>
  <c r="U16" i="83"/>
  <c r="Q15" i="83"/>
  <c r="M16" i="83"/>
  <c r="E16" i="83"/>
  <c r="Q14" i="83"/>
  <c r="U10" i="83"/>
  <c r="Q10" i="83"/>
  <c r="Y9" i="83"/>
  <c r="Q9" i="83"/>
  <c r="I9" i="83"/>
  <c r="U8" i="83"/>
  <c r="M8" i="83"/>
  <c r="E8" i="83"/>
  <c r="Y5" i="83"/>
  <c r="U5" i="83"/>
  <c r="Q5" i="83"/>
  <c r="M5" i="83"/>
  <c r="I5" i="83"/>
  <c r="E5" i="83"/>
  <c r="U8" i="78"/>
  <c r="U8" i="81"/>
  <c r="U8" i="82"/>
  <c r="Y16" i="82"/>
  <c r="U16" i="82"/>
  <c r="Q16" i="82"/>
  <c r="M16" i="82"/>
  <c r="E16" i="82"/>
  <c r="Q15" i="82"/>
  <c r="U11" i="82"/>
  <c r="Q10" i="82"/>
  <c r="Y9" i="82"/>
  <c r="Q9" i="82"/>
  <c r="I9" i="82"/>
  <c r="M8" i="82"/>
  <c r="E8" i="82"/>
  <c r="Y5" i="82"/>
  <c r="U5" i="82"/>
  <c r="Q5" i="82"/>
  <c r="M5" i="82"/>
  <c r="I5" i="82"/>
  <c r="E5" i="82"/>
  <c r="Y16" i="81"/>
  <c r="U16" i="81"/>
  <c r="Q16" i="81"/>
  <c r="M16" i="81"/>
  <c r="E16" i="81"/>
  <c r="Q15" i="81"/>
  <c r="U11" i="81"/>
  <c r="Q10" i="81"/>
  <c r="Y9" i="81"/>
  <c r="Q9" i="81"/>
  <c r="I9" i="81"/>
  <c r="M8" i="81"/>
  <c r="E8" i="81"/>
  <c r="Y5" i="81"/>
  <c r="U5" i="81"/>
  <c r="Q5" i="81"/>
  <c r="M5" i="81"/>
  <c r="I5" i="81"/>
  <c r="E5" i="81"/>
  <c r="Q9" i="1"/>
  <c r="I9" i="1"/>
  <c r="Q13" i="79"/>
  <c r="Q14" i="79"/>
  <c r="Q11" i="1" l="1"/>
  <c r="I8" i="84"/>
  <c r="Q8" i="82"/>
  <c r="Y8" i="82"/>
  <c r="Q8" i="83"/>
  <c r="I8" i="81"/>
  <c r="I8" i="82"/>
  <c r="I8" i="83"/>
  <c r="Q8" i="84"/>
  <c r="U12" i="12"/>
  <c r="U10" i="55"/>
  <c r="E10" i="81"/>
  <c r="E9" i="82"/>
  <c r="M10" i="82"/>
  <c r="I12" i="82"/>
  <c r="I10" i="83"/>
  <c r="I10" i="84"/>
  <c r="Q10" i="1"/>
  <c r="I10" i="41"/>
  <c r="I10" i="81"/>
  <c r="Y11" i="81"/>
  <c r="Q12" i="82"/>
  <c r="E9" i="83"/>
  <c r="E9" i="84"/>
  <c r="Q12" i="79"/>
  <c r="M10" i="12"/>
  <c r="M12" i="55"/>
  <c r="Q12" i="81"/>
  <c r="Y10" i="82"/>
  <c r="Q13" i="82"/>
  <c r="M9" i="83"/>
  <c r="I11" i="83"/>
  <c r="M9" i="84"/>
  <c r="Y10" i="84"/>
  <c r="M11" i="12"/>
  <c r="M11" i="55"/>
  <c r="M9" i="81"/>
  <c r="U10" i="81"/>
  <c r="Y12" i="81"/>
  <c r="U9" i="82"/>
  <c r="E11" i="82"/>
  <c r="Q14" i="82"/>
  <c r="I11" i="84"/>
  <c r="M12" i="12"/>
  <c r="M10" i="55"/>
  <c r="Y10" i="81"/>
  <c r="Q13" i="81"/>
  <c r="I11" i="82"/>
  <c r="U9" i="83"/>
  <c r="Y11" i="83"/>
  <c r="U9" i="84"/>
  <c r="Y11" i="84"/>
  <c r="I10" i="1"/>
  <c r="U9" i="81"/>
  <c r="E11" i="81"/>
  <c r="Q14" i="81"/>
  <c r="E10" i="82"/>
  <c r="Q12" i="83"/>
  <c r="Q12" i="84"/>
  <c r="I12" i="1"/>
  <c r="U11" i="12"/>
  <c r="U11" i="55"/>
  <c r="I11" i="81"/>
  <c r="I10" i="82"/>
  <c r="Y11" i="82"/>
  <c r="E10" i="83"/>
  <c r="Q13" i="83"/>
  <c r="E10" i="84"/>
  <c r="Q13" i="84"/>
  <c r="Q11" i="79"/>
  <c r="Q12" i="1"/>
  <c r="M10" i="81"/>
  <c r="I12" i="81"/>
  <c r="U10" i="82"/>
  <c r="Q11" i="84"/>
  <c r="Q11" i="81"/>
  <c r="Q11" i="83"/>
  <c r="Q7" i="81"/>
  <c r="U7" i="81"/>
  <c r="Y7" i="81"/>
  <c r="E7" i="82"/>
  <c r="E7" i="83"/>
  <c r="E7" i="84"/>
  <c r="I11" i="1"/>
  <c r="I7" i="82"/>
  <c r="I7" i="83"/>
  <c r="I7" i="84"/>
  <c r="M7" i="82"/>
  <c r="M7" i="83"/>
  <c r="M7" i="84"/>
  <c r="E7" i="81"/>
  <c r="Q7" i="82"/>
  <c r="Q7" i="83"/>
  <c r="Y8" i="83"/>
  <c r="Q7" i="84"/>
  <c r="Y8" i="84"/>
  <c r="I7" i="81"/>
  <c r="Q8" i="81"/>
  <c r="U7" i="82"/>
  <c r="U7" i="83"/>
  <c r="U7" i="84"/>
  <c r="M7" i="81"/>
  <c r="Y7" i="82"/>
  <c r="Y7" i="83"/>
  <c r="U6" i="78"/>
  <c r="M6" i="78"/>
  <c r="U6" i="84"/>
  <c r="M6" i="84"/>
  <c r="I6" i="84"/>
  <c r="U6" i="83"/>
  <c r="M6" i="83"/>
  <c r="I6" i="83"/>
  <c r="M6" i="82"/>
  <c r="U6" i="82"/>
  <c r="M6" i="81"/>
  <c r="U6" i="81"/>
  <c r="I6" i="81"/>
  <c r="Q6" i="81"/>
  <c r="Y6" i="81"/>
  <c r="Q6" i="84"/>
  <c r="Y6" i="84"/>
  <c r="Y6" i="83"/>
  <c r="Q6" i="83"/>
  <c r="Y6" i="82"/>
  <c r="Q6" i="82"/>
  <c r="U19" i="79"/>
  <c r="Q19" i="79"/>
  <c r="M19" i="79"/>
  <c r="I19" i="79"/>
  <c r="E19" i="79"/>
  <c r="U12" i="79"/>
  <c r="M12" i="79"/>
  <c r="U11" i="79"/>
  <c r="M11" i="79"/>
  <c r="U10" i="79"/>
  <c r="M10" i="79"/>
  <c r="E11" i="79"/>
  <c r="Q10" i="79"/>
  <c r="I10" i="79"/>
  <c r="E10" i="79"/>
  <c r="U9" i="79"/>
  <c r="Q9" i="79"/>
  <c r="M9" i="79"/>
  <c r="I9" i="79"/>
  <c r="E9" i="79"/>
  <c r="U8" i="79"/>
  <c r="Q8" i="79"/>
  <c r="M8" i="79"/>
  <c r="I8" i="79"/>
  <c r="E8" i="79"/>
  <c r="U7" i="79"/>
  <c r="Q7" i="79"/>
  <c r="M7" i="79"/>
  <c r="I7" i="79"/>
  <c r="E7" i="79"/>
  <c r="E6" i="79"/>
  <c r="U5" i="79"/>
  <c r="Q5" i="79"/>
  <c r="M5" i="79"/>
  <c r="I5" i="79"/>
  <c r="E5" i="79"/>
  <c r="U5" i="78"/>
  <c r="U11" i="78"/>
  <c r="D70" i="44"/>
  <c r="I5" i="78"/>
  <c r="I12" i="78"/>
  <c r="Q16" i="78"/>
  <c r="Q15" i="78"/>
  <c r="D40" i="44"/>
  <c r="D50" i="44"/>
  <c r="D29" i="44"/>
  <c r="Y16" i="78"/>
  <c r="U16" i="78"/>
  <c r="M16" i="78"/>
  <c r="E16" i="78"/>
  <c r="Q14" i="78"/>
  <c r="Y12" i="78"/>
  <c r="Q13" i="78"/>
  <c r="Y11" i="78"/>
  <c r="Q12" i="78"/>
  <c r="I11" i="78"/>
  <c r="Y10" i="78"/>
  <c r="Q11" i="78"/>
  <c r="I10" i="78"/>
  <c r="E11" i="78"/>
  <c r="U10" i="78"/>
  <c r="Q10" i="78"/>
  <c r="M10" i="78"/>
  <c r="E10" i="78"/>
  <c r="Y9" i="78"/>
  <c r="U9" i="78"/>
  <c r="Q9" i="78"/>
  <c r="M9" i="78"/>
  <c r="I9" i="78"/>
  <c r="E9" i="78"/>
  <c r="Y8" i="78"/>
  <c r="Q8" i="78"/>
  <c r="M8" i="78"/>
  <c r="I8" i="78"/>
  <c r="E8" i="78"/>
  <c r="Y7" i="78"/>
  <c r="U7" i="78"/>
  <c r="Q7" i="78"/>
  <c r="M7" i="78"/>
  <c r="I7" i="78"/>
  <c r="E7" i="78"/>
  <c r="Y6" i="78"/>
  <c r="Y5" i="78"/>
  <c r="Q5" i="78"/>
  <c r="M5" i="78"/>
  <c r="E5" i="78"/>
  <c r="D31" i="44"/>
  <c r="D28" i="44"/>
  <c r="U15" i="76"/>
  <c r="Q15" i="76"/>
  <c r="M15" i="76"/>
  <c r="I15" i="76"/>
  <c r="E15" i="76"/>
  <c r="Q13" i="76"/>
  <c r="U11" i="76"/>
  <c r="Q12" i="76"/>
  <c r="M11" i="76"/>
  <c r="U10" i="76"/>
  <c r="Q11" i="76"/>
  <c r="M10" i="76"/>
  <c r="Q10" i="76"/>
  <c r="E10" i="76"/>
  <c r="U9" i="76"/>
  <c r="Q9" i="76"/>
  <c r="M9" i="76"/>
  <c r="I9" i="76"/>
  <c r="E9" i="76"/>
  <c r="U8" i="76"/>
  <c r="Q8" i="76"/>
  <c r="M8" i="76"/>
  <c r="I8" i="76"/>
  <c r="E8" i="76"/>
  <c r="U7" i="76"/>
  <c r="Q7" i="76"/>
  <c r="M7" i="76"/>
  <c r="I7" i="76"/>
  <c r="E7" i="76"/>
  <c r="Q6" i="76"/>
  <c r="U5" i="76"/>
  <c r="Q5" i="76"/>
  <c r="M5" i="76"/>
  <c r="I5" i="76"/>
  <c r="E5" i="76"/>
  <c r="D18" i="44"/>
  <c r="D17" i="44"/>
  <c r="Q13" i="75"/>
  <c r="Q12" i="75"/>
  <c r="M15" i="75"/>
  <c r="M14" i="75"/>
  <c r="I13" i="75"/>
  <c r="I12" i="75"/>
  <c r="Q15" i="75"/>
  <c r="I15" i="75"/>
  <c r="E15" i="75"/>
  <c r="M13" i="75"/>
  <c r="Q11" i="75"/>
  <c r="M12" i="75"/>
  <c r="I11" i="75"/>
  <c r="Q10" i="75"/>
  <c r="M11" i="75"/>
  <c r="I10" i="75"/>
  <c r="M10" i="75"/>
  <c r="Q9" i="75"/>
  <c r="M9" i="75"/>
  <c r="I9" i="75"/>
  <c r="E9" i="75"/>
  <c r="Q8" i="75"/>
  <c r="M8" i="75"/>
  <c r="I8" i="75"/>
  <c r="E8" i="75"/>
  <c r="Q7" i="75"/>
  <c r="M7" i="75"/>
  <c r="I7" i="75"/>
  <c r="E7" i="75"/>
  <c r="E6" i="75"/>
  <c r="Q6" i="75" s="1"/>
  <c r="Q5" i="75"/>
  <c r="M5" i="75"/>
  <c r="I5" i="75"/>
  <c r="E5" i="75"/>
  <c r="E17" i="81" l="1"/>
  <c r="E19" i="81" s="1"/>
  <c r="E20" i="81" s="1"/>
  <c r="C47" i="34" s="1"/>
  <c r="E17" i="82"/>
  <c r="E19" i="82" s="1"/>
  <c r="E20" i="82" s="1"/>
  <c r="C48" i="34" s="1"/>
  <c r="E17" i="83"/>
  <c r="E19" i="83" s="1"/>
  <c r="E20" i="83" s="1"/>
  <c r="C49" i="34" s="1"/>
  <c r="Q17" i="81"/>
  <c r="Q19" i="81" s="1"/>
  <c r="Q20" i="81" s="1"/>
  <c r="F47" i="34" s="1"/>
  <c r="I17" i="82"/>
  <c r="I19" i="82" s="1"/>
  <c r="I20" i="82" s="1"/>
  <c r="D48" i="34" s="1"/>
  <c r="E17" i="84"/>
  <c r="E19" i="84" s="1"/>
  <c r="E20" i="84" s="1"/>
  <c r="C50" i="34" s="1"/>
  <c r="Y17" i="84"/>
  <c r="Y19" i="84" s="1"/>
  <c r="Y20" i="84" s="1"/>
  <c r="H50" i="34" s="1"/>
  <c r="Q17" i="82"/>
  <c r="Q19" i="82" s="1"/>
  <c r="Q20" i="82" s="1"/>
  <c r="F48" i="34" s="1"/>
  <c r="M17" i="81"/>
  <c r="M19" i="81" s="1"/>
  <c r="M20" i="81" s="1"/>
  <c r="E47" i="34" s="1"/>
  <c r="Q17" i="83"/>
  <c r="Q19" i="83" s="1"/>
  <c r="Q20" i="83" s="1"/>
  <c r="F49" i="34" s="1"/>
  <c r="I17" i="81"/>
  <c r="I19" i="81" s="1"/>
  <c r="I20" i="81" s="1"/>
  <c r="D47" i="34" s="1"/>
  <c r="M17" i="82"/>
  <c r="M19" i="82" s="1"/>
  <c r="M20" i="82" s="1"/>
  <c r="E48" i="34" s="1"/>
  <c r="Y17" i="81"/>
  <c r="Y19" i="81" s="1"/>
  <c r="Y20" i="81" s="1"/>
  <c r="H47" i="34" s="1"/>
  <c r="Y17" i="83"/>
  <c r="Y19" i="83" s="1"/>
  <c r="Y20" i="83" s="1"/>
  <c r="H49" i="34" s="1"/>
  <c r="U17" i="82"/>
  <c r="U19" i="82" s="1"/>
  <c r="U20" i="82" s="1"/>
  <c r="G48" i="34" s="1"/>
  <c r="I17" i="83"/>
  <c r="I19" i="83" s="1"/>
  <c r="I20" i="83" s="1"/>
  <c r="D49" i="34" s="1"/>
  <c r="Y17" i="82"/>
  <c r="Y19" i="82" s="1"/>
  <c r="Y20" i="82" s="1"/>
  <c r="H48" i="34" s="1"/>
  <c r="Q17" i="84"/>
  <c r="Q19" i="84" s="1"/>
  <c r="Q20" i="84" s="1"/>
  <c r="F50" i="34" s="1"/>
  <c r="I17" i="84"/>
  <c r="I19" i="84" s="1"/>
  <c r="I20" i="84" s="1"/>
  <c r="D50" i="34" s="1"/>
  <c r="U17" i="81"/>
  <c r="U19" i="81" s="1"/>
  <c r="U20" i="81" s="1"/>
  <c r="G47" i="34" s="1"/>
  <c r="M17" i="84"/>
  <c r="M19" i="84" s="1"/>
  <c r="M20" i="84" s="1"/>
  <c r="E50" i="34" s="1"/>
  <c r="U17" i="84"/>
  <c r="U19" i="84" s="1"/>
  <c r="U20" i="84" s="1"/>
  <c r="G50" i="34" s="1"/>
  <c r="M17" i="83"/>
  <c r="M19" i="83" s="1"/>
  <c r="M20" i="83" s="1"/>
  <c r="E49" i="34" s="1"/>
  <c r="U17" i="83"/>
  <c r="U19" i="83" s="1"/>
  <c r="U20" i="83" s="1"/>
  <c r="G49" i="34" s="1"/>
  <c r="Q16" i="76"/>
  <c r="Q18" i="76" s="1"/>
  <c r="Q19" i="76" s="1"/>
  <c r="F44" i="34" s="1"/>
  <c r="Y17" i="78"/>
  <c r="Y19" i="78" s="1"/>
  <c r="Y20" i="78" s="1"/>
  <c r="H45" i="34" s="1"/>
  <c r="U6" i="79"/>
  <c r="U20" i="79" s="1"/>
  <c r="U22" i="79" s="1"/>
  <c r="U23" i="79" s="1"/>
  <c r="H46" i="34" s="1"/>
  <c r="I6" i="79"/>
  <c r="I20" i="79" s="1"/>
  <c r="I22" i="79" s="1"/>
  <c r="I23" i="79" s="1"/>
  <c r="Q6" i="79"/>
  <c r="Q20" i="79" s="1"/>
  <c r="Q22" i="79" s="1"/>
  <c r="Q23" i="79" s="1"/>
  <c r="F46" i="34" s="1"/>
  <c r="E20" i="79"/>
  <c r="E22" i="79" s="1"/>
  <c r="E23" i="79" s="1"/>
  <c r="C46" i="34" s="1"/>
  <c r="M6" i="79"/>
  <c r="M20" i="79" s="1"/>
  <c r="M22" i="79" s="1"/>
  <c r="M23" i="79" s="1"/>
  <c r="D46" i="34" s="1"/>
  <c r="U17" i="78"/>
  <c r="U19" i="78" s="1"/>
  <c r="U20" i="78" s="1"/>
  <c r="G45" i="34" s="1"/>
  <c r="M17" i="78"/>
  <c r="M19" i="78" s="1"/>
  <c r="M20" i="78" s="1"/>
  <c r="E45" i="34" s="1"/>
  <c r="E17" i="78"/>
  <c r="E19" i="78" s="1"/>
  <c r="E20" i="78" s="1"/>
  <c r="C45" i="34" s="1"/>
  <c r="I17" i="78"/>
  <c r="I19" i="78" s="1"/>
  <c r="I20" i="78" s="1"/>
  <c r="D45" i="34" s="1"/>
  <c r="Q6" i="78"/>
  <c r="M6" i="76"/>
  <c r="M16" i="76" s="1"/>
  <c r="M18" i="76" s="1"/>
  <c r="M19" i="76" s="1"/>
  <c r="D44" i="34" s="1"/>
  <c r="I16" i="76"/>
  <c r="I18" i="76" s="1"/>
  <c r="I19" i="76" s="1"/>
  <c r="E44" i="34" s="1"/>
  <c r="G44" i="34" s="1"/>
  <c r="E16" i="76"/>
  <c r="E18" i="76" s="1"/>
  <c r="E19" i="76" s="1"/>
  <c r="C44" i="34" s="1"/>
  <c r="U6" i="76"/>
  <c r="U16" i="76" s="1"/>
  <c r="U18" i="76" s="1"/>
  <c r="U19" i="76" s="1"/>
  <c r="H44" i="34" s="1"/>
  <c r="Q16" i="75"/>
  <c r="Q18" i="75" s="1"/>
  <c r="Q19" i="75" s="1"/>
  <c r="H43" i="34" s="1"/>
  <c r="E16" i="75"/>
  <c r="E18" i="75" s="1"/>
  <c r="E19" i="75" s="1"/>
  <c r="C43" i="34" s="1"/>
  <c r="G43" i="34" s="1"/>
  <c r="I6" i="75"/>
  <c r="I16" i="75" s="1"/>
  <c r="I18" i="75" s="1"/>
  <c r="I19" i="75" s="1"/>
  <c r="D43" i="34" s="1"/>
  <c r="M6" i="75"/>
  <c r="M16" i="75" s="1"/>
  <c r="M18" i="75" s="1"/>
  <c r="M19" i="75" s="1"/>
  <c r="F43" i="34" s="1"/>
  <c r="G46" i="34" l="1"/>
  <c r="E46" i="34"/>
  <c r="Q17" i="78"/>
  <c r="Q19" i="78" s="1"/>
  <c r="Q20" i="78" s="1"/>
  <c r="F45" i="34" s="1"/>
  <c r="E43" i="34"/>
  <c r="Q9" i="74"/>
  <c r="Q8" i="74"/>
  <c r="D67" i="44"/>
  <c r="D45" i="44"/>
  <c r="Q7" i="74"/>
  <c r="M7" i="74"/>
  <c r="I7" i="74"/>
  <c r="E7" i="74"/>
  <c r="M8" i="74"/>
  <c r="I8" i="74"/>
  <c r="Q18" i="74"/>
  <c r="I18" i="74"/>
  <c r="E18" i="74"/>
  <c r="Q5" i="74"/>
  <c r="M5" i="74"/>
  <c r="I5" i="74"/>
  <c r="E5" i="74"/>
  <c r="Q19" i="74" l="1"/>
  <c r="Q21" i="74" s="1"/>
  <c r="Q22" i="74" s="1"/>
  <c r="H42" i="34" s="1"/>
  <c r="I19" i="74"/>
  <c r="I21" i="74" s="1"/>
  <c r="I22" i="74" s="1"/>
  <c r="D42" i="34" s="1"/>
  <c r="M19" i="74"/>
  <c r="M21" i="74" s="1"/>
  <c r="M22" i="74" s="1"/>
  <c r="F42" i="34" s="1"/>
  <c r="E19" i="74"/>
  <c r="E21" i="74" s="1"/>
  <c r="E22" i="74" s="1"/>
  <c r="C42" i="34" s="1"/>
  <c r="E42" i="34" s="1"/>
  <c r="G42" i="34" l="1"/>
  <c r="M17" i="72"/>
  <c r="M11" i="72"/>
  <c r="D69" i="44"/>
  <c r="D30" i="44"/>
  <c r="D68" i="44"/>
  <c r="Q15" i="72"/>
  <c r="Q14" i="72"/>
  <c r="Q13" i="72"/>
  <c r="Q12" i="72"/>
  <c r="Q11" i="72"/>
  <c r="Q10" i="72"/>
  <c r="Q9" i="72"/>
  <c r="Q8" i="72"/>
  <c r="Q7" i="72"/>
  <c r="M16" i="72"/>
  <c r="M15" i="72"/>
  <c r="M14" i="72"/>
  <c r="M13" i="72"/>
  <c r="M12" i="72"/>
  <c r="M10" i="72"/>
  <c r="M9" i="72"/>
  <c r="M8" i="72"/>
  <c r="M7" i="72"/>
  <c r="E6" i="72"/>
  <c r="Q6" i="72" s="1"/>
  <c r="Q18" i="72"/>
  <c r="I18" i="72"/>
  <c r="E18" i="72"/>
  <c r="I15" i="72"/>
  <c r="I14" i="72"/>
  <c r="I13" i="72"/>
  <c r="I12" i="72"/>
  <c r="I11" i="72"/>
  <c r="I10" i="72"/>
  <c r="E10" i="72"/>
  <c r="I9" i="72"/>
  <c r="E9" i="72"/>
  <c r="I8" i="72"/>
  <c r="E8" i="72"/>
  <c r="I7" i="72"/>
  <c r="E7" i="72"/>
  <c r="Q5" i="72"/>
  <c r="M5" i="72"/>
  <c r="I5" i="72"/>
  <c r="E5" i="72"/>
  <c r="E6" i="69"/>
  <c r="I6" i="69" s="1"/>
  <c r="U15" i="71"/>
  <c r="Q15" i="71"/>
  <c r="M15" i="71"/>
  <c r="I15" i="71"/>
  <c r="E15" i="71"/>
  <c r="Q14" i="71"/>
  <c r="Q13" i="71"/>
  <c r="U11" i="71"/>
  <c r="Q12" i="71"/>
  <c r="M11" i="71"/>
  <c r="U10" i="71"/>
  <c r="Q11" i="71"/>
  <c r="M10" i="71"/>
  <c r="Q10" i="71"/>
  <c r="E10" i="71"/>
  <c r="U9" i="71"/>
  <c r="Q9" i="71"/>
  <c r="M9" i="71"/>
  <c r="I9" i="71"/>
  <c r="E9" i="71"/>
  <c r="U8" i="71"/>
  <c r="Q8" i="71"/>
  <c r="M8" i="71"/>
  <c r="I8" i="71"/>
  <c r="E8" i="71"/>
  <c r="U7" i="71"/>
  <c r="Q7" i="71"/>
  <c r="M7" i="71"/>
  <c r="I7" i="71"/>
  <c r="E7" i="71"/>
  <c r="T6" i="71"/>
  <c r="P6" i="71"/>
  <c r="L6" i="71"/>
  <c r="U6" i="71"/>
  <c r="U5" i="71"/>
  <c r="Q5" i="71"/>
  <c r="M5" i="71"/>
  <c r="I5" i="71"/>
  <c r="E5" i="71"/>
  <c r="U15" i="70"/>
  <c r="Q15" i="70"/>
  <c r="M15" i="70"/>
  <c r="I15" i="70"/>
  <c r="E15" i="70"/>
  <c r="Q14" i="70"/>
  <c r="Q13" i="70"/>
  <c r="U11" i="70"/>
  <c r="Q12" i="70"/>
  <c r="M11" i="70"/>
  <c r="U10" i="70"/>
  <c r="Q11" i="70"/>
  <c r="M10" i="70"/>
  <c r="Q10" i="70"/>
  <c r="E10" i="70"/>
  <c r="U9" i="70"/>
  <c r="Q9" i="70"/>
  <c r="M9" i="70"/>
  <c r="I9" i="70"/>
  <c r="E9" i="70"/>
  <c r="U8" i="70"/>
  <c r="Q8" i="70"/>
  <c r="M8" i="70"/>
  <c r="I8" i="70"/>
  <c r="E8" i="70"/>
  <c r="U7" i="70"/>
  <c r="Q7" i="70"/>
  <c r="M7" i="70"/>
  <c r="I7" i="70"/>
  <c r="E7" i="70"/>
  <c r="T6" i="70"/>
  <c r="P6" i="70"/>
  <c r="L6" i="70"/>
  <c r="M6" i="70"/>
  <c r="U5" i="70"/>
  <c r="Q5" i="70"/>
  <c r="M5" i="70"/>
  <c r="I5" i="70"/>
  <c r="E5" i="70"/>
  <c r="M16" i="70" l="1"/>
  <c r="Q19" i="72"/>
  <c r="Q21" i="72" s="1"/>
  <c r="Q22" i="72" s="1"/>
  <c r="H41" i="34" s="1"/>
  <c r="M6" i="72"/>
  <c r="M19" i="72" s="1"/>
  <c r="M21" i="72" s="1"/>
  <c r="M22" i="72" s="1"/>
  <c r="F41" i="34" s="1"/>
  <c r="E19" i="72"/>
  <c r="E21" i="72" s="1"/>
  <c r="E22" i="72" s="1"/>
  <c r="C41" i="34" s="1"/>
  <c r="G41" i="34" s="1"/>
  <c r="I6" i="72"/>
  <c r="I19" i="72" s="1"/>
  <c r="I21" i="72" s="1"/>
  <c r="I22" i="72" s="1"/>
  <c r="D41" i="34" s="1"/>
  <c r="Q6" i="70"/>
  <c r="Q16" i="70" s="1"/>
  <c r="U6" i="70"/>
  <c r="U16" i="70" s="1"/>
  <c r="U18" i="70" s="1"/>
  <c r="U19" i="70" s="1"/>
  <c r="H39" i="34" s="1"/>
  <c r="E16" i="70"/>
  <c r="E18" i="70" s="1"/>
  <c r="E19" i="70" s="1"/>
  <c r="C39" i="34" s="1"/>
  <c r="I16" i="70"/>
  <c r="I18" i="70" s="1"/>
  <c r="I19" i="70" s="1"/>
  <c r="U16" i="71"/>
  <c r="U18" i="71" s="1"/>
  <c r="U19" i="71" s="1"/>
  <c r="H40" i="34" s="1"/>
  <c r="I16" i="71"/>
  <c r="I18" i="71" s="1"/>
  <c r="I19" i="71" s="1"/>
  <c r="G40" i="34" s="1"/>
  <c r="E16" i="71"/>
  <c r="E18" i="71" s="1"/>
  <c r="E19" i="71" s="1"/>
  <c r="C40" i="34" s="1"/>
  <c r="Q6" i="71"/>
  <c r="Q16" i="71" s="1"/>
  <c r="M6" i="71"/>
  <c r="M16" i="71" s="1"/>
  <c r="E41" i="34" l="1"/>
  <c r="Q18" i="71"/>
  <c r="Q19" i="71" s="1"/>
  <c r="F40" i="34" s="1"/>
  <c r="E40" i="34"/>
  <c r="M18" i="70"/>
  <c r="M19" i="70" s="1"/>
  <c r="D39" i="34" s="1"/>
  <c r="G39" i="34"/>
  <c r="E39" i="34"/>
  <c r="M18" i="71"/>
  <c r="M19" i="71" s="1"/>
  <c r="D40" i="34" s="1"/>
  <c r="Q18" i="70"/>
  <c r="Q19" i="70" s="1"/>
  <c r="F39" i="34" s="1"/>
  <c r="I6" i="67" l="1"/>
  <c r="E6" i="67"/>
  <c r="I6" i="66"/>
  <c r="E6" i="66"/>
  <c r="I5" i="69" l="1"/>
  <c r="I6" i="68"/>
  <c r="I5" i="68"/>
  <c r="I5" i="67"/>
  <c r="I5" i="66"/>
  <c r="U5" i="65"/>
  <c r="Q5" i="65"/>
  <c r="I5" i="56"/>
  <c r="I5" i="55"/>
  <c r="I5" i="49"/>
  <c r="I5" i="47"/>
  <c r="I5" i="46"/>
  <c r="I5" i="64"/>
  <c r="I5" i="45"/>
  <c r="I5" i="63"/>
  <c r="I5" i="48"/>
  <c r="I5" i="37"/>
  <c r="I5" i="38"/>
  <c r="I6" i="20"/>
  <c r="I5" i="20"/>
  <c r="I5" i="21"/>
  <c r="I5" i="42"/>
  <c r="I5" i="43"/>
  <c r="I5" i="13"/>
  <c r="I5" i="9"/>
  <c r="I5" i="39"/>
  <c r="I5" i="40"/>
  <c r="I5" i="12"/>
  <c r="I6" i="21"/>
  <c r="I9" i="56"/>
  <c r="Q11" i="39"/>
  <c r="Q11" i="26"/>
  <c r="M11" i="26"/>
  <c r="I10" i="26"/>
  <c r="E9" i="26"/>
  <c r="Q10" i="25"/>
  <c r="M12" i="25"/>
  <c r="I10" i="25"/>
  <c r="Q15" i="26"/>
  <c r="Q14" i="26"/>
  <c r="Q13" i="26"/>
  <c r="M15" i="26"/>
  <c r="M14" i="26"/>
  <c r="M13" i="26"/>
  <c r="I14" i="26"/>
  <c r="I13" i="26"/>
  <c r="I12" i="26"/>
  <c r="E9" i="25"/>
  <c r="U15" i="65"/>
  <c r="U14" i="65"/>
  <c r="U13" i="65"/>
  <c r="M13" i="65"/>
  <c r="M12" i="65"/>
  <c r="M11" i="65"/>
  <c r="U11" i="65"/>
  <c r="Q13" i="65"/>
  <c r="M9" i="65"/>
  <c r="I11" i="65"/>
  <c r="E9" i="65"/>
  <c r="Q11" i="58"/>
  <c r="M17" i="58"/>
  <c r="I11" i="58"/>
  <c r="E9" i="58"/>
  <c r="Q11" i="57"/>
  <c r="M13" i="57"/>
  <c r="I11" i="57"/>
  <c r="E9" i="57"/>
  <c r="Q8" i="22"/>
  <c r="M8" i="22"/>
  <c r="I8" i="22"/>
  <c r="E8" i="22"/>
  <c r="Q13" i="22"/>
  <c r="Q12" i="22"/>
  <c r="Q11" i="22"/>
  <c r="M18" i="22"/>
  <c r="M17" i="22"/>
  <c r="M16" i="22"/>
  <c r="M14" i="22"/>
  <c r="I12" i="22"/>
  <c r="I11" i="22"/>
  <c r="I13" i="22"/>
  <c r="D59" i="44"/>
  <c r="D66" i="44"/>
  <c r="D65" i="44"/>
  <c r="D64" i="44"/>
  <c r="D63" i="44"/>
  <c r="D62" i="44"/>
  <c r="D61" i="44"/>
  <c r="D60" i="44"/>
  <c r="D34" i="44"/>
  <c r="I10" i="69"/>
  <c r="I9" i="69"/>
  <c r="I15" i="69"/>
  <c r="I8" i="69"/>
  <c r="I7" i="69"/>
  <c r="I10" i="68"/>
  <c r="I9" i="68"/>
  <c r="I15" i="68"/>
  <c r="I8" i="68"/>
  <c r="I7" i="68"/>
  <c r="I10" i="67"/>
  <c r="I9" i="67"/>
  <c r="I15" i="67"/>
  <c r="I8" i="67"/>
  <c r="I7" i="67"/>
  <c r="I10" i="66"/>
  <c r="I9" i="66"/>
  <c r="I15" i="66"/>
  <c r="I8" i="66"/>
  <c r="I7" i="66"/>
  <c r="I15" i="56"/>
  <c r="I8" i="56"/>
  <c r="I7" i="56"/>
  <c r="I10" i="55"/>
  <c r="I9" i="55"/>
  <c r="I15" i="55"/>
  <c r="I8" i="55"/>
  <c r="I7" i="55"/>
  <c r="D58" i="44"/>
  <c r="D57" i="44"/>
  <c r="I10" i="49"/>
  <c r="I9" i="49"/>
  <c r="I15" i="49"/>
  <c r="I8" i="49"/>
  <c r="I7" i="49"/>
  <c r="I9" i="47"/>
  <c r="I15" i="47"/>
  <c r="I8" i="47"/>
  <c r="I7" i="47"/>
  <c r="I9" i="46"/>
  <c r="I15" i="46"/>
  <c r="I8" i="46"/>
  <c r="I7" i="46"/>
  <c r="I9" i="64"/>
  <c r="I15" i="64"/>
  <c r="I8" i="64"/>
  <c r="I7" i="64"/>
  <c r="I9" i="63"/>
  <c r="I15" i="63"/>
  <c r="I8" i="63"/>
  <c r="I7" i="63"/>
  <c r="I9" i="48"/>
  <c r="I15" i="48"/>
  <c r="I8" i="48"/>
  <c r="I7" i="48"/>
  <c r="I9" i="37"/>
  <c r="I15" i="37"/>
  <c r="I8" i="37"/>
  <c r="I7" i="37"/>
  <c r="I9" i="38"/>
  <c r="I15" i="38"/>
  <c r="I14" i="38"/>
  <c r="I13" i="38"/>
  <c r="I8" i="38"/>
  <c r="I7" i="38"/>
  <c r="I10" i="20"/>
  <c r="I9" i="20"/>
  <c r="I19" i="20"/>
  <c r="I8" i="20"/>
  <c r="I7" i="20"/>
  <c r="D56" i="44"/>
  <c r="I10" i="21"/>
  <c r="I9" i="21"/>
  <c r="I15" i="21"/>
  <c r="I8" i="21"/>
  <c r="I7" i="21"/>
  <c r="I9" i="42"/>
  <c r="I15" i="42"/>
  <c r="I14" i="42"/>
  <c r="I8" i="42"/>
  <c r="I7" i="42"/>
  <c r="I9" i="43"/>
  <c r="I8" i="43"/>
  <c r="I7" i="43"/>
  <c r="I9" i="13"/>
  <c r="I15" i="13"/>
  <c r="I14" i="13"/>
  <c r="I8" i="13"/>
  <c r="I7" i="13"/>
  <c r="I9" i="9"/>
  <c r="I8" i="9"/>
  <c r="I7" i="9"/>
  <c r="I10" i="39"/>
  <c r="I9" i="39"/>
  <c r="I8" i="39"/>
  <c r="I7" i="39"/>
  <c r="I10" i="40"/>
  <c r="I15" i="40"/>
  <c r="I14" i="40"/>
  <c r="I13" i="40"/>
  <c r="I9" i="40"/>
  <c r="I8" i="40"/>
  <c r="I7" i="40"/>
  <c r="I10" i="12"/>
  <c r="I15" i="12"/>
  <c r="I14" i="12"/>
  <c r="I13" i="12"/>
  <c r="I9" i="12"/>
  <c r="I8" i="12"/>
  <c r="I7" i="12"/>
  <c r="M15" i="1"/>
  <c r="M14" i="1"/>
  <c r="E10" i="1"/>
  <c r="Q15" i="12"/>
  <c r="Q14" i="12"/>
  <c r="E11" i="12"/>
  <c r="E10" i="12"/>
  <c r="Q12" i="41"/>
  <c r="M15" i="41"/>
  <c r="I12" i="41"/>
  <c r="M14" i="41"/>
  <c r="Q11" i="41"/>
  <c r="E10" i="41"/>
  <c r="U12" i="40"/>
  <c r="U11" i="40"/>
  <c r="Q15" i="40"/>
  <c r="Q14" i="40"/>
  <c r="M12" i="40"/>
  <c r="M11" i="40"/>
  <c r="E11" i="40"/>
  <c r="E10" i="40"/>
  <c r="Q12" i="10"/>
  <c r="M15" i="10"/>
  <c r="I12" i="10"/>
  <c r="Q11" i="10"/>
  <c r="M14" i="10"/>
  <c r="I11" i="10"/>
  <c r="E10" i="10"/>
  <c r="U12" i="39"/>
  <c r="U11" i="39"/>
  <c r="Q15" i="39"/>
  <c r="Q14" i="39"/>
  <c r="M12" i="39"/>
  <c r="M11" i="39"/>
  <c r="E11" i="39"/>
  <c r="E10" i="39"/>
  <c r="E10" i="9"/>
  <c r="E9" i="9"/>
  <c r="U11" i="9"/>
  <c r="U10" i="9"/>
  <c r="Q13" i="9"/>
  <c r="Q12" i="9"/>
  <c r="M11" i="9"/>
  <c r="M10" i="9"/>
  <c r="U11" i="13"/>
  <c r="U10" i="13"/>
  <c r="Q13" i="13"/>
  <c r="Q12" i="13"/>
  <c r="M11" i="13"/>
  <c r="M10" i="13"/>
  <c r="E10" i="13"/>
  <c r="E9" i="13"/>
  <c r="U11" i="43"/>
  <c r="U10" i="43"/>
  <c r="Q13" i="43"/>
  <c r="Q12" i="43"/>
  <c r="M11" i="43"/>
  <c r="M10" i="43"/>
  <c r="E10" i="43"/>
  <c r="E9" i="43"/>
  <c r="U11" i="42"/>
  <c r="U10" i="42"/>
  <c r="Q13" i="42"/>
  <c r="Q12" i="42"/>
  <c r="M11" i="42"/>
  <c r="M10" i="42"/>
  <c r="E10" i="42"/>
  <c r="E9" i="42"/>
  <c r="U12" i="21"/>
  <c r="U11" i="21"/>
  <c r="U10" i="21"/>
  <c r="Q14" i="21"/>
  <c r="Q13" i="21"/>
  <c r="Q12" i="21"/>
  <c r="M12" i="21"/>
  <c r="M11" i="21"/>
  <c r="M10" i="21"/>
  <c r="E11" i="21"/>
  <c r="E10" i="21"/>
  <c r="E9" i="21"/>
  <c r="Q18" i="20"/>
  <c r="Q17" i="20"/>
  <c r="U12" i="20"/>
  <c r="M12" i="20"/>
  <c r="E11" i="20"/>
  <c r="U11" i="20"/>
  <c r="U10" i="20"/>
  <c r="M11" i="20"/>
  <c r="M10" i="20"/>
  <c r="Q16" i="20"/>
  <c r="Q15" i="20"/>
  <c r="Q14" i="20"/>
  <c r="Q13" i="20"/>
  <c r="Q12" i="20"/>
  <c r="Q11" i="20"/>
  <c r="E10" i="20"/>
  <c r="E9" i="20"/>
  <c r="Q15" i="22"/>
  <c r="Q14" i="22"/>
  <c r="I15" i="22"/>
  <c r="M20" i="22"/>
  <c r="E10" i="22"/>
  <c r="Q9" i="22"/>
  <c r="Q10" i="22"/>
  <c r="M9" i="22"/>
  <c r="M10" i="22"/>
  <c r="M11" i="22"/>
  <c r="M12" i="22"/>
  <c r="M13" i="22"/>
  <c r="M15" i="22"/>
  <c r="M19" i="22"/>
  <c r="I9" i="22"/>
  <c r="I10" i="22"/>
  <c r="I14" i="22"/>
  <c r="E9" i="22"/>
  <c r="I16" i="48" l="1"/>
  <c r="I18" i="48" s="1"/>
  <c r="I19" i="48" s="1"/>
  <c r="E23" i="34" s="1"/>
  <c r="G23" i="34" s="1"/>
  <c r="I16" i="64"/>
  <c r="I18" i="64" s="1"/>
  <c r="I19" i="64" s="1"/>
  <c r="E32" i="34" s="1"/>
  <c r="G32" i="34" s="1"/>
  <c r="I16" i="21"/>
  <c r="I18" i="21" s="1"/>
  <c r="I19" i="21" s="1"/>
  <c r="E16" i="34" s="1"/>
  <c r="G16" i="34" s="1"/>
  <c r="I16" i="66"/>
  <c r="I18" i="66" s="1"/>
  <c r="I19" i="66" s="1"/>
  <c r="I16" i="67"/>
  <c r="I18" i="67" s="1"/>
  <c r="I19" i="67" s="1"/>
  <c r="I16" i="68"/>
  <c r="I18" i="68" s="1"/>
  <c r="I19" i="68" s="1"/>
  <c r="I16" i="69"/>
  <c r="I18" i="69" s="1"/>
  <c r="I19" i="69" s="1"/>
  <c r="I16" i="56"/>
  <c r="I18" i="56" s="1"/>
  <c r="I19" i="56" s="1"/>
  <c r="E29" i="34" s="1"/>
  <c r="G29" i="34" s="1"/>
  <c r="I16" i="55"/>
  <c r="I18" i="55" s="1"/>
  <c r="I19" i="55" s="1"/>
  <c r="E28" i="34" s="1"/>
  <c r="G28" i="34" s="1"/>
  <c r="I16" i="49"/>
  <c r="I18" i="49" s="1"/>
  <c r="I19" i="49" s="1"/>
  <c r="E27" i="34" s="1"/>
  <c r="G27" i="34" s="1"/>
  <c r="I16" i="47"/>
  <c r="I18" i="47" s="1"/>
  <c r="I19" i="47" s="1"/>
  <c r="I16" i="46"/>
  <c r="I18" i="46" s="1"/>
  <c r="I19" i="46" s="1"/>
  <c r="E25" i="34" s="1"/>
  <c r="G25" i="34" s="1"/>
  <c r="I16" i="63"/>
  <c r="I18" i="63" s="1"/>
  <c r="I19" i="63" s="1"/>
  <c r="E31" i="34" s="1"/>
  <c r="G31" i="34" s="1"/>
  <c r="I16" i="37"/>
  <c r="I18" i="37" s="1"/>
  <c r="I19" i="37" s="1"/>
  <c r="E22" i="34" s="1"/>
  <c r="G22" i="34" s="1"/>
  <c r="I16" i="38"/>
  <c r="I18" i="38" s="1"/>
  <c r="I19" i="38" s="1"/>
  <c r="E21" i="34" s="1"/>
  <c r="G21" i="34" s="1"/>
  <c r="I20" i="20"/>
  <c r="I22" i="20" s="1"/>
  <c r="I23" i="20" s="1"/>
  <c r="E17" i="34" s="1"/>
  <c r="G17" i="34" s="1"/>
  <c r="I16" i="42"/>
  <c r="I18" i="42" s="1"/>
  <c r="I19" i="42" s="1"/>
  <c r="E15" i="34" s="1"/>
  <c r="G15" i="34" s="1"/>
  <c r="I16" i="43"/>
  <c r="I18" i="43" s="1"/>
  <c r="I19" i="43" s="1"/>
  <c r="E14" i="34" s="1"/>
  <c r="G14" i="34" s="1"/>
  <c r="I16" i="13"/>
  <c r="I18" i="13" s="1"/>
  <c r="I19" i="13" s="1"/>
  <c r="E13" i="34" s="1"/>
  <c r="I16" i="9"/>
  <c r="I18" i="9" s="1"/>
  <c r="I19" i="9" s="1"/>
  <c r="E12" i="34" s="1"/>
  <c r="G12" i="34" s="1"/>
  <c r="I16" i="39"/>
  <c r="I18" i="39" s="1"/>
  <c r="I19" i="39" s="1"/>
  <c r="E11" i="34" s="1"/>
  <c r="G11" i="34" s="1"/>
  <c r="I16" i="40"/>
  <c r="I18" i="40" s="1"/>
  <c r="I19" i="40" s="1"/>
  <c r="E9" i="34" s="1"/>
  <c r="G9" i="34" s="1"/>
  <c r="I16" i="12"/>
  <c r="I18" i="12" s="1"/>
  <c r="I19" i="12" s="1"/>
  <c r="E7" i="34" s="1"/>
  <c r="G7" i="34" s="1"/>
  <c r="Q11" i="25"/>
  <c r="M13" i="25"/>
  <c r="I11" i="25"/>
  <c r="E26" i="34" l="1"/>
  <c r="G26" i="34" s="1"/>
  <c r="G35" i="34"/>
  <c r="E35" i="34"/>
  <c r="G38" i="34"/>
  <c r="E38" i="34"/>
  <c r="G36" i="34"/>
  <c r="E36" i="34"/>
  <c r="G37" i="34"/>
  <c r="E37" i="34"/>
  <c r="Q16" i="26"/>
  <c r="M16" i="26"/>
  <c r="Q12" i="26"/>
  <c r="M12" i="26"/>
  <c r="I11" i="26"/>
  <c r="I15" i="26"/>
  <c r="E10" i="26"/>
  <c r="U11" i="38"/>
  <c r="U10" i="38"/>
  <c r="Q13" i="38"/>
  <c r="Q12" i="38"/>
  <c r="M11" i="38"/>
  <c r="M10" i="38"/>
  <c r="E10" i="38"/>
  <c r="E9" i="38"/>
  <c r="U11" i="37"/>
  <c r="U10" i="37"/>
  <c r="Q13" i="37"/>
  <c r="Q12" i="37"/>
  <c r="M11" i="37"/>
  <c r="M10" i="37"/>
  <c r="E10" i="37"/>
  <c r="E9" i="37"/>
  <c r="U11" i="48"/>
  <c r="U10" i="48"/>
  <c r="Q15" i="48"/>
  <c r="Q14" i="48"/>
  <c r="Q13" i="48"/>
  <c r="Q12" i="48"/>
  <c r="M11" i="48"/>
  <c r="M10" i="48"/>
  <c r="E10" i="48"/>
  <c r="E9" i="48"/>
  <c r="U11" i="63"/>
  <c r="U10" i="63"/>
  <c r="Q15" i="63"/>
  <c r="Q14" i="63"/>
  <c r="Q13" i="63"/>
  <c r="Q12" i="63"/>
  <c r="M11" i="63"/>
  <c r="M10" i="63"/>
  <c r="E10" i="63"/>
  <c r="E9" i="63"/>
  <c r="D52" i="44"/>
  <c r="D51" i="44"/>
  <c r="D55" i="44"/>
  <c r="D54" i="44"/>
  <c r="D53" i="44"/>
  <c r="I9" i="45"/>
  <c r="I15" i="45"/>
  <c r="I8" i="45"/>
  <c r="I7" i="45"/>
  <c r="U11" i="45"/>
  <c r="U10" i="45"/>
  <c r="Q15" i="45"/>
  <c r="Q14" i="45"/>
  <c r="Q13" i="45"/>
  <c r="Q12" i="45"/>
  <c r="M11" i="45"/>
  <c r="M10" i="45"/>
  <c r="E10" i="45"/>
  <c r="E9" i="45"/>
  <c r="Q15" i="64"/>
  <c r="Q14" i="64"/>
  <c r="U11" i="64"/>
  <c r="U10" i="64"/>
  <c r="Q13" i="64"/>
  <c r="Q12" i="64"/>
  <c r="M11" i="64"/>
  <c r="M10" i="64"/>
  <c r="E10" i="64"/>
  <c r="E9" i="64"/>
  <c r="U11" i="46"/>
  <c r="U10" i="46"/>
  <c r="Q13" i="46"/>
  <c r="Q12" i="46"/>
  <c r="M11" i="46"/>
  <c r="M10" i="46"/>
  <c r="E10" i="46"/>
  <c r="E9" i="46"/>
  <c r="U11" i="47"/>
  <c r="U10" i="47"/>
  <c r="Q13" i="47"/>
  <c r="Q12" i="47"/>
  <c r="M11" i="47"/>
  <c r="M10" i="47"/>
  <c r="E10" i="47"/>
  <c r="E9" i="47"/>
  <c r="U12" i="49"/>
  <c r="Q14" i="49"/>
  <c r="M12" i="49"/>
  <c r="E11" i="49"/>
  <c r="Q14" i="55"/>
  <c r="E11" i="55"/>
  <c r="U12" i="69"/>
  <c r="Q14" i="69"/>
  <c r="M12" i="69"/>
  <c r="E11" i="69"/>
  <c r="M14" i="58"/>
  <c r="U11" i="49"/>
  <c r="U10" i="49"/>
  <c r="Q13" i="49"/>
  <c r="Q12" i="49"/>
  <c r="M11" i="49"/>
  <c r="M10" i="49"/>
  <c r="E10" i="49"/>
  <c r="E9" i="49"/>
  <c r="I16" i="45" l="1"/>
  <c r="I18" i="45" s="1"/>
  <c r="I19" i="45" s="1"/>
  <c r="E24" i="34" s="1"/>
  <c r="G24" i="34" s="1"/>
  <c r="Q13" i="55"/>
  <c r="Q12" i="55"/>
  <c r="E10" i="55"/>
  <c r="E9" i="55"/>
  <c r="U11" i="56"/>
  <c r="Q13" i="56"/>
  <c r="M11" i="56"/>
  <c r="E10" i="56"/>
  <c r="E9" i="56"/>
  <c r="U10" i="56"/>
  <c r="Q12" i="56"/>
  <c r="M10" i="56"/>
  <c r="Q12" i="57"/>
  <c r="Q10" i="57"/>
  <c r="M14" i="57"/>
  <c r="M12" i="57"/>
  <c r="I12" i="57"/>
  <c r="E10" i="57"/>
  <c r="I10" i="57"/>
  <c r="M18" i="58"/>
  <c r="Q12" i="58"/>
  <c r="I12" i="58"/>
  <c r="E10" i="58"/>
  <c r="Q10" i="58"/>
  <c r="M16" i="58"/>
  <c r="I10" i="58"/>
  <c r="M15" i="58"/>
  <c r="U12" i="65" l="1"/>
  <c r="Q14" i="65"/>
  <c r="M10" i="65"/>
  <c r="M8" i="65"/>
  <c r="I12" i="65"/>
  <c r="U10" i="65" l="1"/>
  <c r="Q12" i="65"/>
  <c r="I10" i="65"/>
  <c r="E10" i="65"/>
  <c r="Q11" i="65"/>
  <c r="Q10" i="65"/>
  <c r="Q9" i="65"/>
  <c r="Q8" i="65"/>
  <c r="Q7" i="65"/>
  <c r="U9" i="65"/>
  <c r="U8" i="65"/>
  <c r="U7" i="65"/>
  <c r="U15" i="69"/>
  <c r="Q15" i="69"/>
  <c r="M15" i="69"/>
  <c r="E15" i="69"/>
  <c r="Q13" i="69"/>
  <c r="U11" i="69"/>
  <c r="Q12" i="69"/>
  <c r="M11" i="69"/>
  <c r="U10" i="69"/>
  <c r="Q11" i="69"/>
  <c r="M10" i="69"/>
  <c r="Q10" i="69"/>
  <c r="E10" i="69"/>
  <c r="U9" i="69"/>
  <c r="Q9" i="69"/>
  <c r="M9" i="69"/>
  <c r="E9" i="69"/>
  <c r="U8" i="69"/>
  <c r="Q8" i="69"/>
  <c r="M8" i="69"/>
  <c r="E8" i="69"/>
  <c r="U7" i="69"/>
  <c r="Q7" i="69"/>
  <c r="M7" i="69"/>
  <c r="E7" i="69"/>
  <c r="U6" i="69"/>
  <c r="U5" i="69"/>
  <c r="Q5" i="69"/>
  <c r="M5" i="69"/>
  <c r="E5" i="69"/>
  <c r="U15" i="68"/>
  <c r="Q15" i="68"/>
  <c r="M15" i="68"/>
  <c r="E15" i="68"/>
  <c r="Q14" i="68"/>
  <c r="U12" i="68"/>
  <c r="Q13" i="68"/>
  <c r="M12" i="68"/>
  <c r="U11" i="68"/>
  <c r="Q12" i="68"/>
  <c r="M11" i="68"/>
  <c r="U10" i="68"/>
  <c r="Q11" i="68"/>
  <c r="M10" i="68"/>
  <c r="E11" i="68"/>
  <c r="Q10" i="68"/>
  <c r="E10" i="68"/>
  <c r="U9" i="68"/>
  <c r="Q9" i="68"/>
  <c r="M9" i="68"/>
  <c r="E9" i="68"/>
  <c r="U8" i="68"/>
  <c r="Q8" i="68"/>
  <c r="M8" i="68"/>
  <c r="E8" i="68"/>
  <c r="U7" i="68"/>
  <c r="Q7" i="68"/>
  <c r="M7" i="68"/>
  <c r="E7" i="68"/>
  <c r="E6" i="68"/>
  <c r="U5" i="68"/>
  <c r="Q5" i="68"/>
  <c r="M5" i="68"/>
  <c r="E5" i="68"/>
  <c r="U15" i="67"/>
  <c r="Q15" i="67"/>
  <c r="M15" i="67"/>
  <c r="E15" i="67"/>
  <c r="Q14" i="67"/>
  <c r="U12" i="67"/>
  <c r="Q13" i="67"/>
  <c r="M12" i="67"/>
  <c r="U11" i="67"/>
  <c r="Q12" i="67"/>
  <c r="M11" i="67"/>
  <c r="U10" i="67"/>
  <c r="Q11" i="67"/>
  <c r="M10" i="67"/>
  <c r="E11" i="67"/>
  <c r="Q10" i="67"/>
  <c r="E10" i="67"/>
  <c r="U9" i="67"/>
  <c r="Q9" i="67"/>
  <c r="M9" i="67"/>
  <c r="E9" i="67"/>
  <c r="U8" i="67"/>
  <c r="Q8" i="67"/>
  <c r="M8" i="67"/>
  <c r="E8" i="67"/>
  <c r="U7" i="67"/>
  <c r="Q7" i="67"/>
  <c r="M7" i="67"/>
  <c r="E7" i="67"/>
  <c r="M6" i="67"/>
  <c r="U5" i="67"/>
  <c r="Q5" i="67"/>
  <c r="M5" i="67"/>
  <c r="E5" i="67"/>
  <c r="Q11" i="66"/>
  <c r="Q12" i="66"/>
  <c r="Q13" i="66"/>
  <c r="Q14" i="66"/>
  <c r="U12" i="66"/>
  <c r="M12" i="66"/>
  <c r="E11" i="66"/>
  <c r="U11" i="66"/>
  <c r="M11" i="66"/>
  <c r="M16" i="67" l="1"/>
  <c r="M18" i="67" s="1"/>
  <c r="M19" i="67" s="1"/>
  <c r="D36" i="34" s="1"/>
  <c r="E16" i="68"/>
  <c r="E18" i="68" s="1"/>
  <c r="E19" i="68" s="1"/>
  <c r="C37" i="34" s="1"/>
  <c r="U16" i="69"/>
  <c r="U18" i="69" s="1"/>
  <c r="U19" i="69" s="1"/>
  <c r="H38" i="34" s="1"/>
  <c r="E16" i="69"/>
  <c r="E18" i="69" s="1"/>
  <c r="E19" i="69" s="1"/>
  <c r="C38" i="34" s="1"/>
  <c r="M6" i="69"/>
  <c r="M16" i="69" s="1"/>
  <c r="M18" i="69" s="1"/>
  <c r="M19" i="69" s="1"/>
  <c r="D38" i="34" s="1"/>
  <c r="Q6" i="69"/>
  <c r="Q16" i="69" s="1"/>
  <c r="Q18" i="69" s="1"/>
  <c r="Q19" i="69" s="1"/>
  <c r="F38" i="34" s="1"/>
  <c r="M6" i="68"/>
  <c r="M16" i="68" s="1"/>
  <c r="M18" i="68" s="1"/>
  <c r="M19" i="68" s="1"/>
  <c r="D37" i="34" s="1"/>
  <c r="Q6" i="68"/>
  <c r="Q16" i="68" s="1"/>
  <c r="Q18" i="68" s="1"/>
  <c r="Q19" i="68" s="1"/>
  <c r="F37" i="34" s="1"/>
  <c r="U6" i="68"/>
  <c r="U16" i="68" s="1"/>
  <c r="U18" i="68" s="1"/>
  <c r="U19" i="68" s="1"/>
  <c r="H37" i="34" s="1"/>
  <c r="U6" i="67"/>
  <c r="U16" i="67" s="1"/>
  <c r="U18" i="67" s="1"/>
  <c r="U19" i="67" s="1"/>
  <c r="H36" i="34" s="1"/>
  <c r="Q6" i="67"/>
  <c r="Q16" i="67" s="1"/>
  <c r="Q18" i="67" s="1"/>
  <c r="Q19" i="67" s="1"/>
  <c r="F36" i="34" s="1"/>
  <c r="E16" i="67"/>
  <c r="E18" i="67" s="1"/>
  <c r="E19" i="67" s="1"/>
  <c r="C36" i="34" s="1"/>
  <c r="U10" i="66" l="1"/>
  <c r="M10" i="66"/>
  <c r="E10" i="66"/>
  <c r="E9" i="66"/>
  <c r="U15" i="66"/>
  <c r="Q15" i="66"/>
  <c r="M15" i="66"/>
  <c r="E15" i="66"/>
  <c r="Q10" i="66"/>
  <c r="U9" i="66"/>
  <c r="Q9" i="66"/>
  <c r="M9" i="66"/>
  <c r="U8" i="66"/>
  <c r="Q8" i="66"/>
  <c r="M8" i="66"/>
  <c r="E8" i="66"/>
  <c r="U7" i="66"/>
  <c r="Q7" i="66"/>
  <c r="M7" i="66"/>
  <c r="E7" i="66"/>
  <c r="U6" i="66"/>
  <c r="U5" i="66"/>
  <c r="Q5" i="66"/>
  <c r="M5" i="66"/>
  <c r="E5" i="66"/>
  <c r="U16" i="66" l="1"/>
  <c r="U18" i="66" s="1"/>
  <c r="U19" i="66" s="1"/>
  <c r="H35" i="34" s="1"/>
  <c r="M6" i="66"/>
  <c r="M16" i="66" s="1"/>
  <c r="M18" i="66" s="1"/>
  <c r="M19" i="66" s="1"/>
  <c r="D35" i="34" s="1"/>
  <c r="E16" i="66"/>
  <c r="E18" i="66" s="1"/>
  <c r="E19" i="66" s="1"/>
  <c r="C35" i="34" s="1"/>
  <c r="Q6" i="66"/>
  <c r="Q16" i="66" s="1"/>
  <c r="Q18" i="66" s="1"/>
  <c r="Q19" i="66" s="1"/>
  <c r="F35" i="34" s="1"/>
  <c r="Q10" i="26" l="1"/>
  <c r="U5" i="9" l="1"/>
  <c r="M5" i="65" l="1"/>
  <c r="U10" i="39"/>
  <c r="Q13" i="39"/>
  <c r="M10" i="39"/>
  <c r="E9" i="39"/>
  <c r="U10" i="40"/>
  <c r="Q13" i="40"/>
  <c r="M10" i="40"/>
  <c r="E9" i="40"/>
  <c r="Q13" i="12"/>
  <c r="E9" i="12"/>
  <c r="M13" i="10"/>
  <c r="M12" i="10"/>
  <c r="M11" i="10"/>
  <c r="M13" i="41"/>
  <c r="M12" i="41"/>
  <c r="M11" i="41"/>
  <c r="M13" i="1"/>
  <c r="D5" i="44" l="1"/>
  <c r="E9" i="10" l="1"/>
  <c r="E9" i="41"/>
  <c r="E9" i="1"/>
  <c r="Q10" i="10"/>
  <c r="I10" i="10"/>
  <c r="Q10" i="41"/>
  <c r="M12" i="1"/>
  <c r="E6" i="58"/>
  <c r="E6" i="57"/>
  <c r="E6" i="65"/>
  <c r="E8" i="65"/>
  <c r="E8" i="58"/>
  <c r="E8" i="57"/>
  <c r="E8" i="56"/>
  <c r="E8" i="55" l="1"/>
  <c r="E8" i="49" l="1"/>
  <c r="Q11" i="47"/>
  <c r="Q10" i="47"/>
  <c r="Q9" i="47"/>
  <c r="U9" i="47"/>
  <c r="U8" i="47"/>
  <c r="M9" i="47"/>
  <c r="E8" i="47"/>
  <c r="E8" i="46"/>
  <c r="E8" i="64"/>
  <c r="E8" i="45"/>
  <c r="E8" i="63"/>
  <c r="E8" i="48"/>
  <c r="E8" i="37"/>
  <c r="E8" i="38"/>
  <c r="E8" i="26"/>
  <c r="E7" i="26"/>
  <c r="E8" i="25"/>
  <c r="E8" i="20"/>
  <c r="E8" i="21"/>
  <c r="E8" i="42"/>
  <c r="E8" i="43"/>
  <c r="E8" i="13"/>
  <c r="E8" i="9"/>
  <c r="E8" i="39"/>
  <c r="E8" i="10"/>
  <c r="E8" i="40"/>
  <c r="E8" i="12"/>
  <c r="E8" i="41"/>
  <c r="E8" i="1"/>
  <c r="Q8" i="1"/>
  <c r="M11" i="1"/>
  <c r="M10" i="1"/>
  <c r="M9" i="1"/>
  <c r="M8" i="1"/>
  <c r="I8" i="1"/>
  <c r="I7" i="1"/>
  <c r="D9" i="44" l="1"/>
  <c r="M7" i="65" l="1"/>
  <c r="I9" i="65"/>
  <c r="I8" i="65"/>
  <c r="I7" i="65"/>
  <c r="E7" i="65"/>
  <c r="I5" i="65"/>
  <c r="E5" i="65"/>
  <c r="E18" i="65" l="1"/>
  <c r="E20" i="65" s="1"/>
  <c r="E21" i="65" s="1"/>
  <c r="C34" i="34" s="1"/>
  <c r="I6" i="65"/>
  <c r="I18" i="65" s="1"/>
  <c r="G34" i="34" l="1"/>
  <c r="I20" i="65"/>
  <c r="I21" i="65" s="1"/>
  <c r="D34" i="34" s="1"/>
  <c r="M6" i="65"/>
  <c r="M10" i="10"/>
  <c r="M9" i="10"/>
  <c r="Q9" i="10"/>
  <c r="I9" i="10"/>
  <c r="Q12" i="40"/>
  <c r="Q11" i="40"/>
  <c r="Q10" i="40"/>
  <c r="Q9" i="40"/>
  <c r="U9" i="40"/>
  <c r="M9" i="40"/>
  <c r="M10" i="41"/>
  <c r="M9" i="41"/>
  <c r="Q9" i="41"/>
  <c r="Q7" i="1"/>
  <c r="Q6" i="65" l="1"/>
  <c r="U6" i="65" s="1"/>
  <c r="U18" i="65" s="1"/>
  <c r="M18" i="65"/>
  <c r="M20" i="65" s="1"/>
  <c r="M21" i="65" s="1"/>
  <c r="E34" i="34" s="1"/>
  <c r="Q10" i="12"/>
  <c r="Q9" i="12"/>
  <c r="U9" i="12"/>
  <c r="M9" i="12"/>
  <c r="U9" i="46"/>
  <c r="Q11" i="46"/>
  <c r="Q10" i="46"/>
  <c r="Q9" i="46"/>
  <c r="M9" i="46"/>
  <c r="E6" i="21"/>
  <c r="E7" i="21"/>
  <c r="E6" i="22"/>
  <c r="Q18" i="65" l="1"/>
  <c r="Q20" i="65" s="1"/>
  <c r="Q21" i="65" s="1"/>
  <c r="F34" i="34" s="1"/>
  <c r="U20" i="65"/>
  <c r="U21" i="65" s="1"/>
  <c r="H34" i="34" s="1"/>
  <c r="D39" i="44"/>
  <c r="Q12" i="39"/>
  <c r="U15" i="64" l="1"/>
  <c r="M15" i="64"/>
  <c r="E15" i="64"/>
  <c r="Q11" i="64"/>
  <c r="Q10" i="64"/>
  <c r="U9" i="64"/>
  <c r="Q9" i="64"/>
  <c r="M9" i="64"/>
  <c r="U8" i="64"/>
  <c r="Q8" i="64"/>
  <c r="M8" i="64"/>
  <c r="U7" i="64"/>
  <c r="Q7" i="64"/>
  <c r="M7" i="64"/>
  <c r="E7" i="64"/>
  <c r="U6" i="64"/>
  <c r="U5" i="64"/>
  <c r="Q5" i="64"/>
  <c r="M5" i="64"/>
  <c r="E5" i="64"/>
  <c r="E16" i="64" l="1"/>
  <c r="E18" i="64" s="1"/>
  <c r="E19" i="64" s="1"/>
  <c r="C32" i="34" s="1"/>
  <c r="U16" i="64"/>
  <c r="U18" i="64" s="1"/>
  <c r="U19" i="64" s="1"/>
  <c r="H32" i="34" s="1"/>
  <c r="M6" i="64"/>
  <c r="M16" i="64" s="1"/>
  <c r="M18" i="64" s="1"/>
  <c r="M19" i="64" s="1"/>
  <c r="D32" i="34" s="1"/>
  <c r="Q6" i="64"/>
  <c r="Q16" i="64" s="1"/>
  <c r="D25" i="44"/>
  <c r="Q18" i="64" l="1"/>
  <c r="Q19" i="64" s="1"/>
  <c r="F32" i="34" s="1"/>
  <c r="U15" i="63"/>
  <c r="M15" i="63"/>
  <c r="E15" i="63"/>
  <c r="Q11" i="63"/>
  <c r="Q10" i="63"/>
  <c r="U9" i="63"/>
  <c r="Q9" i="63"/>
  <c r="M9" i="63"/>
  <c r="U8" i="63"/>
  <c r="Q8" i="63"/>
  <c r="M8" i="63"/>
  <c r="U7" i="63"/>
  <c r="Q7" i="63"/>
  <c r="M7" i="63"/>
  <c r="E7" i="63"/>
  <c r="U6" i="63"/>
  <c r="U5" i="63"/>
  <c r="Q5" i="63"/>
  <c r="M5" i="63"/>
  <c r="E5" i="63"/>
  <c r="U16" i="63" l="1"/>
  <c r="U18" i="63" s="1"/>
  <c r="U19" i="63" s="1"/>
  <c r="H31" i="34" s="1"/>
  <c r="E16" i="63"/>
  <c r="E18" i="63" s="1"/>
  <c r="E19" i="63" s="1"/>
  <c r="C31" i="34" s="1"/>
  <c r="Q6" i="63"/>
  <c r="Q16" i="63" s="1"/>
  <c r="Q18" i="63" s="1"/>
  <c r="Q19" i="63" s="1"/>
  <c r="F31" i="34" s="1"/>
  <c r="M6" i="63"/>
  <c r="M16" i="63" s="1"/>
  <c r="M18" i="63" s="1"/>
  <c r="M19" i="63" s="1"/>
  <c r="D31" i="34" s="1"/>
  <c r="U8" i="40"/>
  <c r="U7" i="40"/>
  <c r="Q8" i="40"/>
  <c r="Q7" i="40"/>
  <c r="M8" i="40"/>
  <c r="M7" i="40"/>
  <c r="E7" i="40"/>
  <c r="Q8" i="41"/>
  <c r="Q7" i="41"/>
  <c r="M8" i="41"/>
  <c r="M7" i="41"/>
  <c r="I9" i="41"/>
  <c r="I8" i="41"/>
  <c r="I7" i="41"/>
  <c r="E7" i="41"/>
  <c r="U8" i="12"/>
  <c r="U7" i="12"/>
  <c r="Q12" i="12"/>
  <c r="Q11" i="12"/>
  <c r="Q8" i="12"/>
  <c r="Q7" i="12"/>
  <c r="M8" i="12"/>
  <c r="M7" i="12"/>
  <c r="E7" i="12"/>
  <c r="M7" i="1"/>
  <c r="E7" i="1"/>
  <c r="M9" i="20" l="1"/>
  <c r="Q9" i="20"/>
  <c r="U9" i="20"/>
  <c r="H8" i="44" l="1"/>
  <c r="H7" i="44"/>
  <c r="H5" i="44" l="1"/>
  <c r="H6" i="44"/>
  <c r="Q16" i="58" l="1"/>
  <c r="I16" i="58"/>
  <c r="E16" i="58"/>
  <c r="M13" i="58"/>
  <c r="M12" i="58"/>
  <c r="M11" i="58"/>
  <c r="M10" i="58"/>
  <c r="Q9" i="58"/>
  <c r="M9" i="58"/>
  <c r="I9" i="58"/>
  <c r="Q8" i="58"/>
  <c r="M8" i="58"/>
  <c r="I8" i="58"/>
  <c r="Q7" i="58"/>
  <c r="M7" i="58"/>
  <c r="I7" i="58"/>
  <c r="E7" i="58"/>
  <c r="M6" i="58"/>
  <c r="Q5" i="58"/>
  <c r="M5" i="58"/>
  <c r="I5" i="58"/>
  <c r="E5" i="58"/>
  <c r="Q15" i="57"/>
  <c r="M15" i="57"/>
  <c r="I15" i="57"/>
  <c r="E15" i="57"/>
  <c r="M11" i="57"/>
  <c r="M10" i="57"/>
  <c r="Q9" i="57"/>
  <c r="M9" i="57"/>
  <c r="I9" i="57"/>
  <c r="Q8" i="57"/>
  <c r="M8" i="57"/>
  <c r="I8" i="57"/>
  <c r="Q7" i="57"/>
  <c r="M7" i="57"/>
  <c r="I7" i="57"/>
  <c r="E7" i="57"/>
  <c r="Q6" i="57"/>
  <c r="Q5" i="57"/>
  <c r="M5" i="57"/>
  <c r="I5" i="57"/>
  <c r="E5" i="57"/>
  <c r="M19" i="58" l="1"/>
  <c r="M21" i="58" s="1"/>
  <c r="M22" i="58" s="1"/>
  <c r="F33" i="34" s="1"/>
  <c r="I6" i="57"/>
  <c r="I16" i="57" s="1"/>
  <c r="I18" i="57" s="1"/>
  <c r="I19" i="57" s="1"/>
  <c r="D30" i="34" s="1"/>
  <c r="E19" i="58"/>
  <c r="E21" i="58" s="1"/>
  <c r="E22" i="58" s="1"/>
  <c r="C33" i="34" s="1"/>
  <c r="E33" i="34" s="1"/>
  <c r="Q6" i="58"/>
  <c r="Q19" i="58" s="1"/>
  <c r="I6" i="58"/>
  <c r="I19" i="58" s="1"/>
  <c r="I21" i="58" s="1"/>
  <c r="I22" i="58" s="1"/>
  <c r="D33" i="34" s="1"/>
  <c r="Q16" i="57"/>
  <c r="Q18" i="57" s="1"/>
  <c r="Q19" i="57" s="1"/>
  <c r="H30" i="34" s="1"/>
  <c r="E16" i="57"/>
  <c r="E18" i="57" s="1"/>
  <c r="E19" i="57" s="1"/>
  <c r="C30" i="34" s="1"/>
  <c r="E30" i="34" s="1"/>
  <c r="M6" i="57"/>
  <c r="M16" i="57" s="1"/>
  <c r="M18" i="57" s="1"/>
  <c r="M19" i="57" s="1"/>
  <c r="F30" i="34" s="1"/>
  <c r="U15" i="56"/>
  <c r="Q15" i="56"/>
  <c r="M15" i="56"/>
  <c r="E15" i="56"/>
  <c r="Q11" i="56"/>
  <c r="Q10" i="56"/>
  <c r="U9" i="56"/>
  <c r="Q9" i="56"/>
  <c r="M9" i="56"/>
  <c r="U8" i="56"/>
  <c r="Q8" i="56"/>
  <c r="M8" i="56"/>
  <c r="U7" i="56"/>
  <c r="Q7" i="56"/>
  <c r="M7" i="56"/>
  <c r="E7" i="56"/>
  <c r="U6" i="56"/>
  <c r="U5" i="56"/>
  <c r="Q5" i="56"/>
  <c r="M5" i="56"/>
  <c r="E5" i="56"/>
  <c r="U15" i="55"/>
  <c r="Q15" i="55"/>
  <c r="M15" i="55"/>
  <c r="E15" i="55"/>
  <c r="Q11" i="55"/>
  <c r="Q10" i="55"/>
  <c r="U9" i="55"/>
  <c r="Q9" i="55"/>
  <c r="M9" i="55"/>
  <c r="U8" i="55"/>
  <c r="Q8" i="55"/>
  <c r="M8" i="55"/>
  <c r="U7" i="55"/>
  <c r="Q7" i="55"/>
  <c r="M7" i="55"/>
  <c r="E7" i="55"/>
  <c r="U6" i="55"/>
  <c r="U5" i="55"/>
  <c r="Q5" i="55"/>
  <c r="M5" i="55"/>
  <c r="E5" i="55"/>
  <c r="Q21" i="58" l="1"/>
  <c r="Q22" i="58" s="1"/>
  <c r="H33" i="34" s="1"/>
  <c r="G33" i="34"/>
  <c r="G30" i="34"/>
  <c r="U16" i="56"/>
  <c r="U18" i="56" s="1"/>
  <c r="U19" i="56" s="1"/>
  <c r="H29" i="34" s="1"/>
  <c r="E16" i="56"/>
  <c r="E18" i="56" s="1"/>
  <c r="E19" i="56" s="1"/>
  <c r="C29" i="34" s="1"/>
  <c r="M6" i="56"/>
  <c r="M16" i="56" s="1"/>
  <c r="M18" i="56" s="1"/>
  <c r="M19" i="56" s="1"/>
  <c r="D29" i="34" s="1"/>
  <c r="Q6" i="56"/>
  <c r="Q16" i="56" s="1"/>
  <c r="Q18" i="56" s="1"/>
  <c r="Q19" i="56" s="1"/>
  <c r="F29" i="34" s="1"/>
  <c r="U16" i="55"/>
  <c r="U18" i="55" s="1"/>
  <c r="U19" i="55" s="1"/>
  <c r="H28" i="34" s="1"/>
  <c r="E16" i="55"/>
  <c r="E18" i="55" s="1"/>
  <c r="E19" i="55" s="1"/>
  <c r="C28" i="34" s="1"/>
  <c r="M6" i="55"/>
  <c r="M16" i="55" s="1"/>
  <c r="M18" i="55" s="1"/>
  <c r="M19" i="55" s="1"/>
  <c r="D28" i="34" s="1"/>
  <c r="Q6" i="55"/>
  <c r="Q16" i="55" s="1"/>
  <c r="Q18" i="55" s="1"/>
  <c r="Q19" i="55" s="1"/>
  <c r="F28" i="34" s="1"/>
  <c r="U9" i="49" l="1"/>
  <c r="Q11" i="49"/>
  <c r="Q10" i="49"/>
  <c r="Q9" i="49"/>
  <c r="M9" i="49"/>
  <c r="U15" i="49"/>
  <c r="Q15" i="49"/>
  <c r="M15" i="49"/>
  <c r="E15" i="49"/>
  <c r="U8" i="49"/>
  <c r="Q8" i="49"/>
  <c r="M8" i="49"/>
  <c r="U7" i="49"/>
  <c r="Q7" i="49"/>
  <c r="M7" i="49"/>
  <c r="E7" i="49"/>
  <c r="T6" i="49"/>
  <c r="P6" i="49"/>
  <c r="L6" i="49"/>
  <c r="Q6" i="49"/>
  <c r="U5" i="49"/>
  <c r="Q5" i="49"/>
  <c r="M5" i="49"/>
  <c r="E5" i="49"/>
  <c r="M6" i="49" l="1"/>
  <c r="M16" i="49" s="1"/>
  <c r="U6" i="49"/>
  <c r="U16" i="49" s="1"/>
  <c r="U18" i="49" s="1"/>
  <c r="U19" i="49" s="1"/>
  <c r="H27" i="34" s="1"/>
  <c r="E16" i="49"/>
  <c r="E18" i="49" s="1"/>
  <c r="E19" i="49" s="1"/>
  <c r="C27" i="34" s="1"/>
  <c r="Q16" i="49"/>
  <c r="M18" i="49" l="1"/>
  <c r="M19" i="49" s="1"/>
  <c r="D27" i="34" s="1"/>
  <c r="Q18" i="49"/>
  <c r="Q19" i="49" s="1"/>
  <c r="F27" i="34" s="1"/>
  <c r="H4" i="44" l="1"/>
  <c r="D4" i="44" l="1"/>
  <c r="D27" i="44" l="1"/>
  <c r="D26" i="44"/>
  <c r="D15" i="44"/>
  <c r="D38" i="44"/>
  <c r="D24" i="44"/>
  <c r="D16" i="44"/>
  <c r="D8" i="44"/>
  <c r="D37" i="44"/>
  <c r="D48" i="44"/>
  <c r="D43" i="44"/>
  <c r="D14" i="44"/>
  <c r="D7" i="44"/>
  <c r="D23" i="44"/>
  <c r="D47" i="44"/>
  <c r="D46" i="44"/>
  <c r="D36" i="44"/>
  <c r="D21" i="44"/>
  <c r="D12" i="44"/>
  <c r="D6" i="44"/>
  <c r="D20" i="44"/>
  <c r="D13" i="44"/>
  <c r="D42" i="44"/>
  <c r="D22" i="44"/>
  <c r="D41" i="44"/>
  <c r="D35" i="44"/>
  <c r="D11" i="44"/>
  <c r="D33" i="44"/>
  <c r="D32" i="44"/>
  <c r="D19" i="44"/>
  <c r="D44" i="44"/>
  <c r="D49" i="44"/>
  <c r="D10" i="44"/>
  <c r="U15" i="48" l="1"/>
  <c r="M15" i="48"/>
  <c r="E15" i="48"/>
  <c r="Q11" i="48" l="1"/>
  <c r="Q10" i="48"/>
  <c r="U7" i="48" l="1"/>
  <c r="M7" i="48"/>
  <c r="Q7" i="48"/>
  <c r="E7" i="48"/>
  <c r="U9" i="48"/>
  <c r="Q9" i="48"/>
  <c r="M9" i="48"/>
  <c r="M8" i="48"/>
  <c r="U8" i="48"/>
  <c r="Q8" i="48"/>
  <c r="E16" i="48" l="1"/>
  <c r="M6" i="48"/>
  <c r="M16" i="48" s="1"/>
  <c r="Q6" i="48"/>
  <c r="Q16" i="48" s="1"/>
  <c r="U6" i="48"/>
  <c r="U16" i="48" s="1"/>
  <c r="M5" i="48"/>
  <c r="E5" i="48"/>
  <c r="U5" i="48"/>
  <c r="Q5" i="48"/>
  <c r="E6" i="20"/>
  <c r="E18" i="48" l="1"/>
  <c r="E19" i="48" s="1"/>
  <c r="U18" i="48"/>
  <c r="U19" i="48" s="1"/>
  <c r="Q18" i="48"/>
  <c r="Q19" i="48" s="1"/>
  <c r="M18" i="48"/>
  <c r="M19" i="48" s="1"/>
  <c r="U15" i="47"/>
  <c r="Q15" i="47"/>
  <c r="M15" i="47"/>
  <c r="E15" i="47"/>
  <c r="Q8" i="47"/>
  <c r="M8" i="47"/>
  <c r="U7" i="47"/>
  <c r="Q7" i="47"/>
  <c r="M7" i="47"/>
  <c r="E7" i="47"/>
  <c r="T6" i="47"/>
  <c r="P6" i="47"/>
  <c r="L6" i="47"/>
  <c r="T6" i="46"/>
  <c r="P6" i="46"/>
  <c r="L6" i="46"/>
  <c r="T6" i="45"/>
  <c r="P6" i="45"/>
  <c r="L6" i="45"/>
  <c r="U15" i="46"/>
  <c r="Q15" i="46"/>
  <c r="M15" i="46"/>
  <c r="E15" i="46"/>
  <c r="U15" i="45"/>
  <c r="M15" i="45"/>
  <c r="E15" i="45"/>
  <c r="Q11" i="45"/>
  <c r="Q10" i="45"/>
  <c r="U8" i="45"/>
  <c r="Q8" i="45"/>
  <c r="M8" i="45"/>
  <c r="C23" i="34" l="1"/>
  <c r="D23" i="34"/>
  <c r="F23" i="34"/>
  <c r="H23" i="34"/>
  <c r="M5" i="47"/>
  <c r="Q5" i="46"/>
  <c r="E5" i="45"/>
  <c r="Q5" i="45"/>
  <c r="U5" i="46"/>
  <c r="M5" i="45"/>
  <c r="E5" i="47"/>
  <c r="M5" i="46"/>
  <c r="U5" i="45"/>
  <c r="E5" i="46"/>
  <c r="U5" i="47"/>
  <c r="Q5" i="47"/>
  <c r="M8" i="10"/>
  <c r="Q11" i="38"/>
  <c r="Q7" i="25"/>
  <c r="I8" i="25"/>
  <c r="M11" i="25"/>
  <c r="Q7" i="26"/>
  <c r="M10" i="26"/>
  <c r="M7" i="10"/>
  <c r="M8" i="37"/>
  <c r="Q8" i="37"/>
  <c r="Q10" i="37"/>
  <c r="Q11" i="37"/>
  <c r="U8" i="37"/>
  <c r="U7" i="37"/>
  <c r="U8" i="38"/>
  <c r="Q8" i="38"/>
  <c r="Q10" i="38"/>
  <c r="M8" i="38"/>
  <c r="Q8" i="26"/>
  <c r="M8" i="26"/>
  <c r="I8" i="26"/>
  <c r="I9" i="25"/>
  <c r="M8" i="25"/>
  <c r="M9" i="25"/>
  <c r="M10" i="25"/>
  <c r="Q8" i="25"/>
  <c r="Q9" i="25"/>
  <c r="Q7" i="22"/>
  <c r="M7" i="22"/>
  <c r="I7" i="22"/>
  <c r="E7" i="22"/>
  <c r="Q10" i="20"/>
  <c r="Q7" i="20"/>
  <c r="M9" i="21"/>
  <c r="Q10" i="21"/>
  <c r="Q11" i="21"/>
  <c r="Q7" i="21"/>
  <c r="M8" i="42"/>
  <c r="Q8" i="42"/>
  <c r="Q10" i="42"/>
  <c r="U8" i="42"/>
  <c r="M7" i="42"/>
  <c r="M8" i="43"/>
  <c r="Q8" i="43"/>
  <c r="Q10" i="43"/>
  <c r="U8" i="43"/>
  <c r="M7" i="43"/>
  <c r="M8" i="13"/>
  <c r="Q8" i="13"/>
  <c r="Q10" i="13"/>
  <c r="U8" i="13"/>
  <c r="M7" i="13"/>
  <c r="U8" i="9"/>
  <c r="Q8" i="9"/>
  <c r="Q10" i="9"/>
  <c r="M8" i="9"/>
  <c r="M7" i="9"/>
  <c r="U8" i="39"/>
  <c r="Q8" i="39"/>
  <c r="Q10" i="39"/>
  <c r="M8" i="39"/>
  <c r="M7" i="39"/>
  <c r="E6" i="25"/>
  <c r="M6" i="25" s="1"/>
  <c r="Q15" i="10"/>
  <c r="Q5" i="10"/>
  <c r="M5" i="10"/>
  <c r="Q15" i="41"/>
  <c r="Q5" i="41"/>
  <c r="M5" i="41"/>
  <c r="Q5" i="39"/>
  <c r="M5" i="43"/>
  <c r="M5" i="9"/>
  <c r="M5" i="39"/>
  <c r="U15" i="42"/>
  <c r="Q15" i="42"/>
  <c r="M15" i="42"/>
  <c r="E15" i="42"/>
  <c r="U14" i="42"/>
  <c r="Q14" i="42"/>
  <c r="M14" i="42"/>
  <c r="E14" i="42"/>
  <c r="M6" i="42"/>
  <c r="U5" i="42"/>
  <c r="Q5" i="42"/>
  <c r="M5" i="42"/>
  <c r="E5" i="42"/>
  <c r="U6" i="43"/>
  <c r="U5" i="43"/>
  <c r="Q5" i="43"/>
  <c r="E5" i="43"/>
  <c r="U6" i="39"/>
  <c r="U5" i="39"/>
  <c r="E5" i="39"/>
  <c r="I15" i="10"/>
  <c r="E15" i="10"/>
  <c r="I5" i="10"/>
  <c r="E5" i="10"/>
  <c r="U15" i="40"/>
  <c r="M15" i="40"/>
  <c r="E15" i="40"/>
  <c r="U14" i="40"/>
  <c r="M14" i="40"/>
  <c r="E14" i="40"/>
  <c r="E13" i="40"/>
  <c r="U5" i="40"/>
  <c r="Q5" i="40"/>
  <c r="M5" i="40"/>
  <c r="E5" i="40"/>
  <c r="I15" i="41"/>
  <c r="E15" i="41"/>
  <c r="E16" i="41" s="1"/>
  <c r="I5" i="41"/>
  <c r="E5" i="41"/>
  <c r="Q6" i="37"/>
  <c r="M6" i="38"/>
  <c r="E6" i="26"/>
  <c r="Q6" i="22"/>
  <c r="M6" i="20"/>
  <c r="M6" i="21"/>
  <c r="Q6" i="13"/>
  <c r="Q6" i="9"/>
  <c r="M6" i="12"/>
  <c r="M6" i="1"/>
  <c r="U5" i="37"/>
  <c r="Q5" i="37"/>
  <c r="M5" i="37"/>
  <c r="E5" i="37"/>
  <c r="U5" i="38"/>
  <c r="Q5" i="38"/>
  <c r="M5" i="38"/>
  <c r="E5" i="38"/>
  <c r="Q5" i="26"/>
  <c r="M5" i="26"/>
  <c r="I5" i="26"/>
  <c r="E5" i="26"/>
  <c r="Q5" i="25"/>
  <c r="M5" i="25"/>
  <c r="I5" i="25"/>
  <c r="E5" i="25"/>
  <c r="Q5" i="22"/>
  <c r="M5" i="22"/>
  <c r="I5" i="22"/>
  <c r="E5" i="22"/>
  <c r="U5" i="20"/>
  <c r="Q5" i="20"/>
  <c r="M5" i="20"/>
  <c r="E5" i="20"/>
  <c r="U5" i="21"/>
  <c r="Q5" i="21"/>
  <c r="M5" i="21"/>
  <c r="E5" i="21"/>
  <c r="U5" i="13"/>
  <c r="Q5" i="13"/>
  <c r="M5" i="13"/>
  <c r="E5" i="13"/>
  <c r="Q5" i="9"/>
  <c r="E5" i="9"/>
  <c r="U5" i="12"/>
  <c r="Q5" i="12"/>
  <c r="M5" i="12"/>
  <c r="E5" i="12"/>
  <c r="Q5" i="1"/>
  <c r="M5" i="1"/>
  <c r="I5" i="1"/>
  <c r="E5" i="1"/>
  <c r="E15" i="37"/>
  <c r="Q14" i="38"/>
  <c r="Q15" i="38"/>
  <c r="Q15" i="37"/>
  <c r="E14" i="38"/>
  <c r="E15" i="38"/>
  <c r="E13" i="38"/>
  <c r="M13" i="38"/>
  <c r="U13" i="38"/>
  <c r="M14" i="38"/>
  <c r="U14" i="38"/>
  <c r="M15" i="38"/>
  <c r="U15" i="38"/>
  <c r="M15" i="37"/>
  <c r="U15" i="37"/>
  <c r="G76" i="24"/>
  <c r="H76" i="24" s="1"/>
  <c r="G75" i="24"/>
  <c r="H75" i="24" s="1"/>
  <c r="G74" i="24"/>
  <c r="H74" i="24" s="1"/>
  <c r="G73" i="24"/>
  <c r="H73" i="24" s="1"/>
  <c r="G72" i="24"/>
  <c r="H72" i="24" s="1"/>
  <c r="G71" i="24"/>
  <c r="H71" i="24" s="1"/>
  <c r="G70" i="24"/>
  <c r="H70" i="24" s="1"/>
  <c r="G69" i="24"/>
  <c r="H69" i="24" s="1"/>
  <c r="G68" i="24"/>
  <c r="H68" i="24" s="1"/>
  <c r="G67" i="24"/>
  <c r="H67" i="24" s="1"/>
  <c r="G66" i="24"/>
  <c r="H66" i="24" s="1"/>
  <c r="G65" i="24"/>
  <c r="H65" i="24" s="1"/>
  <c r="G64" i="24"/>
  <c r="H64" i="24" s="1"/>
  <c r="G63" i="24"/>
  <c r="H63" i="24" s="1"/>
  <c r="G62" i="24"/>
  <c r="H62" i="24" s="1"/>
  <c r="G61" i="24"/>
  <c r="H61" i="24" s="1"/>
  <c r="G60" i="24"/>
  <c r="H60" i="24" s="1"/>
  <c r="G59" i="24"/>
  <c r="H59" i="24" s="1"/>
  <c r="G58" i="24"/>
  <c r="H58" i="24" s="1"/>
  <c r="G57" i="24"/>
  <c r="H57" i="24" s="1"/>
  <c r="G56" i="24"/>
  <c r="H56" i="24" s="1"/>
  <c r="G55" i="24"/>
  <c r="H55" i="24" s="1"/>
  <c r="G54" i="24"/>
  <c r="H54" i="24" s="1"/>
  <c r="G53" i="24"/>
  <c r="H53" i="24" s="1"/>
  <c r="G52" i="24"/>
  <c r="H52" i="24" s="1"/>
  <c r="G51" i="24"/>
  <c r="H51" i="24" s="1"/>
  <c r="G50" i="24"/>
  <c r="H50" i="24" s="1"/>
  <c r="G49" i="24"/>
  <c r="H49" i="24" s="1"/>
  <c r="G48" i="24"/>
  <c r="H48" i="24" s="1"/>
  <c r="G47" i="24"/>
  <c r="H47" i="24" s="1"/>
  <c r="G46" i="24"/>
  <c r="H46" i="24" s="1"/>
  <c r="G45" i="24"/>
  <c r="H45" i="24" s="1"/>
  <c r="G44" i="24"/>
  <c r="H44" i="24" s="1"/>
  <c r="G43" i="24"/>
  <c r="H43" i="24" s="1"/>
  <c r="G42" i="24"/>
  <c r="H42" i="24" s="1"/>
  <c r="G41" i="24"/>
  <c r="H41" i="24" s="1"/>
  <c r="G40" i="24"/>
  <c r="H40" i="24" s="1"/>
  <c r="G39" i="24"/>
  <c r="H39" i="24" s="1"/>
  <c r="G38" i="24"/>
  <c r="H38" i="24" s="1"/>
  <c r="G37" i="24"/>
  <c r="H37" i="24" s="1"/>
  <c r="G36" i="24"/>
  <c r="H36" i="24" s="1"/>
  <c r="G35" i="24"/>
  <c r="H35" i="24" s="1"/>
  <c r="G34" i="24"/>
  <c r="H34" i="24" s="1"/>
  <c r="G33" i="24"/>
  <c r="H33" i="24" s="1"/>
  <c r="G32" i="24"/>
  <c r="H32" i="24" s="1"/>
  <c r="G31" i="24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G22" i="24"/>
  <c r="H22" i="24" s="1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H15" i="24" s="1"/>
  <c r="G14" i="24"/>
  <c r="H14" i="24" s="1"/>
  <c r="G13" i="24"/>
  <c r="H13" i="24" s="1"/>
  <c r="G12" i="24"/>
  <c r="H12" i="24" s="1"/>
  <c r="G11" i="24"/>
  <c r="H11" i="24" s="1"/>
  <c r="G10" i="24"/>
  <c r="H10" i="24" s="1"/>
  <c r="G9" i="24"/>
  <c r="H9" i="24" s="1"/>
  <c r="G8" i="24"/>
  <c r="H8" i="24" s="1"/>
  <c r="G7" i="24"/>
  <c r="H7" i="24" s="1"/>
  <c r="G6" i="24"/>
  <c r="H6" i="24" s="1"/>
  <c r="G5" i="24"/>
  <c r="H5" i="24" s="1"/>
  <c r="U17" i="24"/>
  <c r="V17" i="24" s="1"/>
  <c r="U16" i="24"/>
  <c r="V16" i="24" s="1"/>
  <c r="U10" i="24"/>
  <c r="V10" i="24" s="1"/>
  <c r="U9" i="24"/>
  <c r="V9" i="24" s="1"/>
  <c r="E14" i="25"/>
  <c r="M15" i="25"/>
  <c r="E18" i="26"/>
  <c r="E14" i="26"/>
  <c r="M14" i="25"/>
  <c r="E15" i="25"/>
  <c r="M18" i="26"/>
  <c r="I18" i="26"/>
  <c r="Q18" i="26"/>
  <c r="E13" i="25"/>
  <c r="I13" i="25"/>
  <c r="Q13" i="25"/>
  <c r="I14" i="25"/>
  <c r="Q14" i="25"/>
  <c r="I15" i="25"/>
  <c r="Q15" i="25"/>
  <c r="G4" i="24"/>
  <c r="H4" i="24" s="1"/>
  <c r="F3" i="24"/>
  <c r="G3" i="24" s="1"/>
  <c r="F2" i="24"/>
  <c r="G2" i="24" s="1"/>
  <c r="H3" i="24"/>
  <c r="H2" i="24"/>
  <c r="E15" i="21"/>
  <c r="E16" i="21" s="1"/>
  <c r="I19" i="22"/>
  <c r="M19" i="20"/>
  <c r="E19" i="22"/>
  <c r="Q19" i="20"/>
  <c r="U19" i="20"/>
  <c r="I15" i="1"/>
  <c r="U15" i="21"/>
  <c r="E15" i="1"/>
  <c r="E19" i="20"/>
  <c r="M15" i="21"/>
  <c r="Q15" i="1"/>
  <c r="Q19" i="22"/>
  <c r="U15" i="12"/>
  <c r="U15" i="13"/>
  <c r="U14" i="12"/>
  <c r="U14" i="13"/>
  <c r="Q15" i="21"/>
  <c r="Q15" i="13"/>
  <c r="Q14" i="13"/>
  <c r="M15" i="12"/>
  <c r="M15" i="13"/>
  <c r="M14" i="12"/>
  <c r="M14" i="13"/>
  <c r="E13" i="12"/>
  <c r="E15" i="12"/>
  <c r="E15" i="13"/>
  <c r="E14" i="12"/>
  <c r="E14" i="13"/>
  <c r="S4" i="24"/>
  <c r="D3" i="24" s="1"/>
  <c r="S3" i="24"/>
  <c r="D2" i="24" s="1"/>
  <c r="I6" i="26" l="1"/>
  <c r="E19" i="26"/>
  <c r="E21" i="26" s="1"/>
  <c r="E22" i="26" s="1"/>
  <c r="Q6" i="1"/>
  <c r="M16" i="1"/>
  <c r="M6" i="41"/>
  <c r="E18" i="41"/>
  <c r="E19" i="41" s="1"/>
  <c r="C8" i="34" s="1"/>
  <c r="U6" i="46"/>
  <c r="Q6" i="46"/>
  <c r="M6" i="46"/>
  <c r="Q6" i="47"/>
  <c r="Q16" i="47" s="1"/>
  <c r="U6" i="47"/>
  <c r="U16" i="47" s="1"/>
  <c r="M6" i="47"/>
  <c r="M16" i="47" s="1"/>
  <c r="E16" i="47"/>
  <c r="E18" i="47" s="1"/>
  <c r="E19" i="47" s="1"/>
  <c r="C26" i="34" s="1"/>
  <c r="U6" i="45"/>
  <c r="Q6" i="45"/>
  <c r="M6" i="45"/>
  <c r="Q8" i="46"/>
  <c r="U8" i="46"/>
  <c r="M8" i="46"/>
  <c r="E7" i="37"/>
  <c r="E16" i="37" s="1"/>
  <c r="E18" i="37" s="1"/>
  <c r="E19" i="37" s="1"/>
  <c r="E7" i="46"/>
  <c r="E16" i="46" s="1"/>
  <c r="E18" i="46" s="1"/>
  <c r="E19" i="46" s="1"/>
  <c r="M7" i="46"/>
  <c r="Q7" i="46"/>
  <c r="U7" i="46"/>
  <c r="E16" i="1"/>
  <c r="E18" i="1" s="1"/>
  <c r="E19" i="1" s="1"/>
  <c r="E7" i="25"/>
  <c r="E16" i="25" s="1"/>
  <c r="E18" i="25" s="1"/>
  <c r="E19" i="25" s="1"/>
  <c r="Q11" i="43"/>
  <c r="U8" i="21"/>
  <c r="U8" i="20"/>
  <c r="Q7" i="10"/>
  <c r="Q11" i="9"/>
  <c r="E7" i="10"/>
  <c r="E16" i="10" s="1"/>
  <c r="E18" i="10" s="1"/>
  <c r="E19" i="10" s="1"/>
  <c r="Q11" i="13"/>
  <c r="Q11" i="42"/>
  <c r="M8" i="21"/>
  <c r="I7" i="25"/>
  <c r="I7" i="10"/>
  <c r="M7" i="25"/>
  <c r="M16" i="25" s="1"/>
  <c r="M18" i="25" s="1"/>
  <c r="M19" i="25" s="1"/>
  <c r="Q8" i="21"/>
  <c r="M8" i="20"/>
  <c r="Q8" i="20"/>
  <c r="Q21" i="22"/>
  <c r="Q23" i="22" s="1"/>
  <c r="Q24" i="22" s="1"/>
  <c r="U9" i="45"/>
  <c r="Q9" i="45"/>
  <c r="M9" i="45"/>
  <c r="E16" i="12"/>
  <c r="E18" i="12" s="1"/>
  <c r="E19" i="12" s="1"/>
  <c r="Q8" i="10"/>
  <c r="Q7" i="39"/>
  <c r="U9" i="39"/>
  <c r="Q7" i="9"/>
  <c r="U9" i="9"/>
  <c r="Q7" i="13"/>
  <c r="M9" i="13"/>
  <c r="Q7" i="43"/>
  <c r="M9" i="43"/>
  <c r="Q7" i="42"/>
  <c r="M9" i="42"/>
  <c r="M16" i="42" s="1"/>
  <c r="M18" i="42" s="1"/>
  <c r="M19" i="42" s="1"/>
  <c r="U7" i="21"/>
  <c r="U7" i="20"/>
  <c r="I7" i="26"/>
  <c r="I9" i="26"/>
  <c r="Q9" i="26"/>
  <c r="E7" i="38"/>
  <c r="E16" i="38" s="1"/>
  <c r="E18" i="38" s="1"/>
  <c r="E19" i="38" s="1"/>
  <c r="Q7" i="38"/>
  <c r="Q9" i="38"/>
  <c r="U9" i="37"/>
  <c r="Q9" i="37"/>
  <c r="E7" i="45"/>
  <c r="Q7" i="45"/>
  <c r="M7" i="45"/>
  <c r="U7" i="45"/>
  <c r="M16" i="12"/>
  <c r="M18" i="12" s="1"/>
  <c r="M19" i="12" s="1"/>
  <c r="E16" i="40"/>
  <c r="E18" i="40" s="1"/>
  <c r="E19" i="40" s="1"/>
  <c r="C9" i="34" s="1"/>
  <c r="I8" i="10"/>
  <c r="U7" i="39"/>
  <c r="U7" i="9"/>
  <c r="U7" i="13"/>
  <c r="U7" i="43"/>
  <c r="U7" i="42"/>
  <c r="E18" i="21"/>
  <c r="E19" i="21" s="1"/>
  <c r="C16" i="34" s="1"/>
  <c r="U9" i="21"/>
  <c r="Q9" i="21"/>
  <c r="E7" i="20"/>
  <c r="E20" i="20" s="1"/>
  <c r="E22" i="20" s="1"/>
  <c r="E23" i="20" s="1"/>
  <c r="M7" i="26"/>
  <c r="M9" i="26"/>
  <c r="M7" i="38"/>
  <c r="U7" i="38"/>
  <c r="M7" i="37"/>
  <c r="E7" i="39"/>
  <c r="E16" i="39" s="1"/>
  <c r="E18" i="39" s="1"/>
  <c r="E19" i="39" s="1"/>
  <c r="M9" i="39"/>
  <c r="Q9" i="39"/>
  <c r="E7" i="9"/>
  <c r="E16" i="9" s="1"/>
  <c r="E18" i="9" s="1"/>
  <c r="E19" i="9" s="1"/>
  <c r="M9" i="9"/>
  <c r="Q9" i="9"/>
  <c r="E7" i="13"/>
  <c r="E16" i="13" s="1"/>
  <c r="E18" i="13" s="1"/>
  <c r="E19" i="13" s="1"/>
  <c r="U9" i="13"/>
  <c r="Q9" i="13"/>
  <c r="E7" i="43"/>
  <c r="E16" i="43" s="1"/>
  <c r="E18" i="43" s="1"/>
  <c r="E19" i="43" s="1"/>
  <c r="C14" i="34" s="1"/>
  <c r="U9" i="43"/>
  <c r="Q9" i="43"/>
  <c r="E7" i="42"/>
  <c r="E16" i="42" s="1"/>
  <c r="E18" i="42" s="1"/>
  <c r="E19" i="42" s="1"/>
  <c r="C15" i="34" s="1"/>
  <c r="U9" i="42"/>
  <c r="Q9" i="42"/>
  <c r="M7" i="21"/>
  <c r="M7" i="20"/>
  <c r="M9" i="38"/>
  <c r="U9" i="38"/>
  <c r="Q7" i="37"/>
  <c r="M9" i="37"/>
  <c r="M6" i="26"/>
  <c r="U6" i="13"/>
  <c r="M6" i="9"/>
  <c r="M6" i="37"/>
  <c r="U6" i="37"/>
  <c r="Q6" i="26"/>
  <c r="Q6" i="12"/>
  <c r="Q16" i="12" s="1"/>
  <c r="U6" i="12"/>
  <c r="U16" i="12" s="1"/>
  <c r="U18" i="12" s="1"/>
  <c r="U19" i="12" s="1"/>
  <c r="Q6" i="38"/>
  <c r="I6" i="1"/>
  <c r="U6" i="9"/>
  <c r="E21" i="22"/>
  <c r="E23" i="22" s="1"/>
  <c r="E24" i="22" s="1"/>
  <c r="U6" i="21"/>
  <c r="Q6" i="21"/>
  <c r="I6" i="41"/>
  <c r="I16" i="41" s="1"/>
  <c r="Q6" i="43"/>
  <c r="U6" i="38"/>
  <c r="M6" i="43"/>
  <c r="Q6" i="42"/>
  <c r="M6" i="40"/>
  <c r="Q6" i="25"/>
  <c r="Q16" i="25" s="1"/>
  <c r="Q18" i="25" s="1"/>
  <c r="Q19" i="25" s="1"/>
  <c r="I6" i="22"/>
  <c r="Q6" i="41"/>
  <c r="Q16" i="41" s="1"/>
  <c r="M6" i="13"/>
  <c r="M6" i="22"/>
  <c r="M21" i="22" s="1"/>
  <c r="M6" i="10"/>
  <c r="M16" i="10" s="1"/>
  <c r="M18" i="10" s="1"/>
  <c r="M19" i="10" s="1"/>
  <c r="U6" i="40"/>
  <c r="I6" i="25"/>
  <c r="Q6" i="20"/>
  <c r="I6" i="10"/>
  <c r="M6" i="39"/>
  <c r="Q6" i="40"/>
  <c r="Q6" i="10"/>
  <c r="U6" i="20"/>
  <c r="U6" i="42"/>
  <c r="Q6" i="39"/>
  <c r="Q19" i="26" l="1"/>
  <c r="Q21" i="26" s="1"/>
  <c r="Q22" i="26" s="1"/>
  <c r="I19" i="26"/>
  <c r="I21" i="26" s="1"/>
  <c r="I22" i="26" s="1"/>
  <c r="M19" i="26"/>
  <c r="M21" i="26" s="1"/>
  <c r="M22" i="26" s="1"/>
  <c r="Q16" i="42"/>
  <c r="Q18" i="42" s="1"/>
  <c r="Q19" i="42" s="1"/>
  <c r="Q16" i="45"/>
  <c r="Q18" i="45" s="1"/>
  <c r="Q19" i="45" s="1"/>
  <c r="U18" i="47"/>
  <c r="U19" i="47" s="1"/>
  <c r="H26" i="34" s="1"/>
  <c r="Q16" i="21"/>
  <c r="Q18" i="21" s="1"/>
  <c r="Q19" i="21" s="1"/>
  <c r="U16" i="45"/>
  <c r="U18" i="45" s="1"/>
  <c r="U19" i="45" s="1"/>
  <c r="M16" i="45"/>
  <c r="M18" i="45" s="1"/>
  <c r="M19" i="45" s="1"/>
  <c r="E16" i="45"/>
  <c r="E18" i="45" s="1"/>
  <c r="E19" i="45" s="1"/>
  <c r="C24" i="34" s="1"/>
  <c r="E8" i="34"/>
  <c r="G8" i="34"/>
  <c r="H7" i="34"/>
  <c r="H18" i="34"/>
  <c r="C12" i="34"/>
  <c r="C11" i="34"/>
  <c r="C7" i="34"/>
  <c r="C10" i="34"/>
  <c r="E10" i="34" s="1"/>
  <c r="C25" i="34"/>
  <c r="C18" i="34"/>
  <c r="E18" i="34" s="1"/>
  <c r="C19" i="34"/>
  <c r="G19" i="34" s="1"/>
  <c r="C22" i="34"/>
  <c r="F10" i="34"/>
  <c r="C20" i="34"/>
  <c r="G20" i="34" s="1"/>
  <c r="C13" i="34"/>
  <c r="C6" i="34"/>
  <c r="E6" i="34" s="1"/>
  <c r="F19" i="34"/>
  <c r="D15" i="34"/>
  <c r="D7" i="34"/>
  <c r="H19" i="34"/>
  <c r="C17" i="34"/>
  <c r="C21" i="34"/>
  <c r="M16" i="13"/>
  <c r="M18" i="13" s="1"/>
  <c r="M19" i="13" s="1"/>
  <c r="Q16" i="1"/>
  <c r="Q18" i="1" s="1"/>
  <c r="Q19" i="1" s="1"/>
  <c r="U16" i="39"/>
  <c r="U18" i="39" s="1"/>
  <c r="U19" i="39" s="1"/>
  <c r="U20" i="20"/>
  <c r="U22" i="20" s="1"/>
  <c r="U23" i="20" s="1"/>
  <c r="Q18" i="47"/>
  <c r="Q19" i="47" s="1"/>
  <c r="F26" i="34" s="1"/>
  <c r="M18" i="47"/>
  <c r="M19" i="47" s="1"/>
  <c r="D26" i="34" s="1"/>
  <c r="Q16" i="46"/>
  <c r="Q18" i="46" s="1"/>
  <c r="Q19" i="46" s="1"/>
  <c r="M20" i="20"/>
  <c r="M22" i="20" s="1"/>
  <c r="M23" i="20" s="1"/>
  <c r="D17" i="34" s="1"/>
  <c r="Q16" i="37"/>
  <c r="Q18" i="37" s="1"/>
  <c r="Q19" i="37" s="1"/>
  <c r="M16" i="41"/>
  <c r="M18" i="41" s="1"/>
  <c r="M19" i="41" s="1"/>
  <c r="F8" i="34" s="1"/>
  <c r="U16" i="46"/>
  <c r="U18" i="46" s="1"/>
  <c r="U19" i="46" s="1"/>
  <c r="M16" i="46"/>
  <c r="M18" i="46" s="1"/>
  <c r="M19" i="46" s="1"/>
  <c r="M16" i="40"/>
  <c r="M18" i="40" s="1"/>
  <c r="M19" i="40" s="1"/>
  <c r="D9" i="34" s="1"/>
  <c r="M16" i="43"/>
  <c r="M18" i="43" s="1"/>
  <c r="M19" i="43" s="1"/>
  <c r="I18" i="41"/>
  <c r="I19" i="41" s="1"/>
  <c r="D8" i="34" s="1"/>
  <c r="M16" i="39"/>
  <c r="M18" i="39" s="1"/>
  <c r="M19" i="39" s="1"/>
  <c r="I16" i="25"/>
  <c r="I18" i="25" s="1"/>
  <c r="I19" i="25" s="1"/>
  <c r="U16" i="9"/>
  <c r="U18" i="9" s="1"/>
  <c r="U19" i="9" s="1"/>
  <c r="Q16" i="9"/>
  <c r="Q18" i="9" s="1"/>
  <c r="Q19" i="9" s="1"/>
  <c r="Q16" i="38"/>
  <c r="Q18" i="38" s="1"/>
  <c r="Q19" i="38" s="1"/>
  <c r="U16" i="42"/>
  <c r="U18" i="42" s="1"/>
  <c r="U19" i="42" s="1"/>
  <c r="Q18" i="41"/>
  <c r="Q19" i="41" s="1"/>
  <c r="H8" i="34" s="1"/>
  <c r="U16" i="13"/>
  <c r="U18" i="13" s="1"/>
  <c r="U19" i="13" s="1"/>
  <c r="M16" i="21"/>
  <c r="M18" i="21" s="1"/>
  <c r="M19" i="21" s="1"/>
  <c r="Q16" i="10"/>
  <c r="Q18" i="10" s="1"/>
  <c r="Q19" i="10" s="1"/>
  <c r="I16" i="1"/>
  <c r="I18" i="1" s="1"/>
  <c r="I19" i="1" s="1"/>
  <c r="U16" i="38"/>
  <c r="U18" i="38" s="1"/>
  <c r="U19" i="38" s="1"/>
  <c r="M18" i="1"/>
  <c r="M19" i="1" s="1"/>
  <c r="F6" i="34" s="1"/>
  <c r="M16" i="9"/>
  <c r="M18" i="9" s="1"/>
  <c r="M19" i="9" s="1"/>
  <c r="M23" i="22"/>
  <c r="M24" i="22" s="1"/>
  <c r="I16" i="10"/>
  <c r="I18" i="10" s="1"/>
  <c r="I19" i="10" s="1"/>
  <c r="U16" i="40"/>
  <c r="U18" i="40" s="1"/>
  <c r="U19" i="40" s="1"/>
  <c r="H9" i="34" s="1"/>
  <c r="Q16" i="43"/>
  <c r="Q18" i="43" s="1"/>
  <c r="Q19" i="43" s="1"/>
  <c r="Q18" i="12"/>
  <c r="Q19" i="12" s="1"/>
  <c r="F7" i="34" s="1"/>
  <c r="U16" i="37"/>
  <c r="U18" i="37" s="1"/>
  <c r="U19" i="37" s="1"/>
  <c r="M16" i="37"/>
  <c r="M18" i="37" s="1"/>
  <c r="M19" i="37" s="1"/>
  <c r="Q16" i="13"/>
  <c r="Q18" i="13" s="1"/>
  <c r="Q19" i="13" s="1"/>
  <c r="F13" i="34" s="1"/>
  <c r="U16" i="43"/>
  <c r="U18" i="43" s="1"/>
  <c r="U19" i="43" s="1"/>
  <c r="Q16" i="40"/>
  <c r="Q18" i="40" s="1"/>
  <c r="Q19" i="40" s="1"/>
  <c r="F9" i="34" s="1"/>
  <c r="U16" i="21"/>
  <c r="U18" i="21" s="1"/>
  <c r="U19" i="21" s="1"/>
  <c r="Q16" i="39"/>
  <c r="Q18" i="39" s="1"/>
  <c r="Q19" i="39" s="1"/>
  <c r="Q20" i="20"/>
  <c r="Q22" i="20" s="1"/>
  <c r="Q23" i="20" s="1"/>
  <c r="I21" i="22"/>
  <c r="I23" i="22" s="1"/>
  <c r="I24" i="22" s="1"/>
  <c r="M16" i="38"/>
  <c r="M18" i="38" s="1"/>
  <c r="M19" i="38" s="1"/>
  <c r="G6" i="34" l="1"/>
  <c r="G10" i="34"/>
  <c r="G18" i="34"/>
  <c r="E20" i="34"/>
  <c r="E19" i="34"/>
  <c r="D21" i="34"/>
  <c r="H14" i="34"/>
  <c r="D6" i="34"/>
  <c r="F21" i="34"/>
  <c r="D19" i="34"/>
  <c r="D25" i="34"/>
  <c r="H17" i="34"/>
  <c r="H20" i="34"/>
  <c r="D18" i="34"/>
  <c r="F12" i="34"/>
  <c r="D20" i="34"/>
  <c r="H10" i="34"/>
  <c r="D24" i="34"/>
  <c r="H11" i="34"/>
  <c r="F24" i="34"/>
  <c r="D10" i="34"/>
  <c r="F18" i="34"/>
  <c r="D11" i="34"/>
  <c r="H22" i="34"/>
  <c r="H12" i="34"/>
  <c r="D14" i="34"/>
  <c r="F22" i="34"/>
  <c r="H6" i="34"/>
  <c r="H21" i="34"/>
  <c r="F25" i="34"/>
  <c r="D22" i="34"/>
  <c r="F11" i="34"/>
  <c r="D16" i="34"/>
  <c r="H16" i="34"/>
  <c r="F20" i="34"/>
  <c r="H13" i="34"/>
  <c r="H24" i="34"/>
  <c r="D13" i="34"/>
  <c r="H15" i="34"/>
  <c r="H25" i="34"/>
  <c r="F17" i="34"/>
  <c r="D12" i="34"/>
  <c r="F15" i="34"/>
  <c r="F14" i="34"/>
  <c r="F16" i="34"/>
  <c r="G13" i="34"/>
</calcChain>
</file>

<file path=xl/sharedStrings.xml><?xml version="1.0" encoding="utf-8"?>
<sst xmlns="http://schemas.openxmlformats.org/spreadsheetml/2006/main" count="6324" uniqueCount="433">
  <si>
    <t>Nr. producto</t>
  </si>
  <si>
    <t>Descripción</t>
  </si>
  <si>
    <t>HPG</t>
  </si>
  <si>
    <t>RRP</t>
  </si>
  <si>
    <t>GD</t>
  </si>
  <si>
    <t>GD N</t>
  </si>
  <si>
    <t>Costo Dealer</t>
  </si>
  <si>
    <t>TL163842</t>
  </si>
  <si>
    <t>V2</t>
  </si>
  <si>
    <t>Código</t>
  </si>
  <si>
    <t>Unidad</t>
  </si>
  <si>
    <t>Aceite</t>
  </si>
  <si>
    <t>Antes</t>
  </si>
  <si>
    <t>Nuevo</t>
  </si>
  <si>
    <t>MG</t>
  </si>
  <si>
    <t>TL208669</t>
  </si>
  <si>
    <t>Litro</t>
  </si>
  <si>
    <t>QUARTZ 7000 10W40 208</t>
  </si>
  <si>
    <t>4M0127434H</t>
  </si>
  <si>
    <t>FILTRO COMBUSTIBLE</t>
  </si>
  <si>
    <t>RCK</t>
  </si>
  <si>
    <t>V1</t>
  </si>
  <si>
    <t>QUARTZ INEO L LIFE 5W30 208</t>
  </si>
  <si>
    <t>4M0133843C</t>
  </si>
  <si>
    <t>FILTRO DE AIRE</t>
  </si>
  <si>
    <t>RCE</t>
  </si>
  <si>
    <t>4M0819439B</t>
  </si>
  <si>
    <t>FILTRO DE OLORES Y LERGENOS</t>
  </si>
  <si>
    <t>RCP</t>
  </si>
  <si>
    <t>059903137AS</t>
  </si>
  <si>
    <t>Correa poli-v</t>
  </si>
  <si>
    <t>MFB</t>
  </si>
  <si>
    <t>Mano de Obra H.H</t>
  </si>
  <si>
    <t>03H115562</t>
  </si>
  <si>
    <t>FILTRO DE ACEITE</t>
  </si>
  <si>
    <t>RCO</t>
  </si>
  <si>
    <t>Pañol</t>
  </si>
  <si>
    <t>FOB X LITRO</t>
  </si>
  <si>
    <t>Precio Venta</t>
  </si>
  <si>
    <t>3QF129620</t>
  </si>
  <si>
    <t>FILTRO AIRE ( ELEMENTO )</t>
  </si>
  <si>
    <t>5Q0819653</t>
  </si>
  <si>
    <t>ELEMENTO FILTRO OLORES</t>
  </si>
  <si>
    <t>03H905600A</t>
  </si>
  <si>
    <t>bujia encendido 'longlife'</t>
  </si>
  <si>
    <t>NEZ</t>
  </si>
  <si>
    <t>022145933AP</t>
  </si>
  <si>
    <t>CORREA NERVIOS</t>
  </si>
  <si>
    <t>G  060175A2</t>
  </si>
  <si>
    <t>ACEITE ALTO RENDIMIENTO</t>
  </si>
  <si>
    <t>COD</t>
  </si>
  <si>
    <t>V6</t>
  </si>
  <si>
    <t>022145276F</t>
  </si>
  <si>
    <t>RODILLO TENSOR</t>
  </si>
  <si>
    <t>MFD</t>
  </si>
  <si>
    <t>022145299L</t>
  </si>
  <si>
    <t>TENSOR DE CORREA</t>
  </si>
  <si>
    <t>MFF</t>
  </si>
  <si>
    <t>V3</t>
  </si>
  <si>
    <t>04E115561H</t>
  </si>
  <si>
    <t>04E129620</t>
  </si>
  <si>
    <t>FILTRO DE AIRE ELEMENTO</t>
  </si>
  <si>
    <t>5Q0819669</t>
  </si>
  <si>
    <t>04E905612C</t>
  </si>
  <si>
    <t>BUJIA ENCENDIDO LONGLIFE BOSCH</t>
  </si>
  <si>
    <t>04E145933R</t>
  </si>
  <si>
    <t>CORREA POLI V  2136X1005</t>
  </si>
  <si>
    <t>04E109119L</t>
  </si>
  <si>
    <t>CORREA DISTRIBUCION Z=163</t>
  </si>
  <si>
    <t>MFC</t>
  </si>
  <si>
    <t>04C109479J</t>
  </si>
  <si>
    <t>04E109244B</t>
  </si>
  <si>
    <t>RODILLO INVERSOR</t>
  </si>
  <si>
    <t>04E121605E</t>
  </si>
  <si>
    <t>CORREA DENTADA</t>
  </si>
  <si>
    <t>06L115562B</t>
  </si>
  <si>
    <t>ELEMENTO FILTRO DE ACEITE</t>
  </si>
  <si>
    <t>5Q0129620B</t>
  </si>
  <si>
    <t>06K905601D</t>
  </si>
  <si>
    <t>BUJIA ENCENDIDO NGK</t>
  </si>
  <si>
    <t>06L903137A</t>
  </si>
  <si>
    <t>CORREA POLI-V 2136X1132</t>
  </si>
  <si>
    <t>G  052182A2</t>
  </si>
  <si>
    <t>ACEITE CAJA</t>
  </si>
  <si>
    <t>COB</t>
  </si>
  <si>
    <t>V4</t>
  </si>
  <si>
    <t>02E305051C</t>
  </si>
  <si>
    <t>FILTRO DE ACEITE C/C</t>
  </si>
  <si>
    <t>RCG</t>
  </si>
  <si>
    <t>03L115562</t>
  </si>
  <si>
    <t>2H0129620D</t>
  </si>
  <si>
    <t>ELEMENTO FILTRO AIRE</t>
  </si>
  <si>
    <t>7H0819631</t>
  </si>
  <si>
    <t>FILTRO POLEN</t>
  </si>
  <si>
    <t>2H0127401G</t>
  </si>
  <si>
    <t>03L198119F</t>
  </si>
  <si>
    <t>KIT CORREA DISTRIBUCION</t>
  </si>
  <si>
    <t>MFS</t>
  </si>
  <si>
    <t>03C115561H</t>
  </si>
  <si>
    <t>1K0129620D</t>
  </si>
  <si>
    <t>1K0819644B</t>
  </si>
  <si>
    <t>1K0201051K</t>
  </si>
  <si>
    <t>03C905601B</t>
  </si>
  <si>
    <t>03C260849A</t>
  </si>
  <si>
    <t>CORREA POLI-V 2118X1698</t>
  </si>
  <si>
    <t>03C145933A</t>
  </si>
  <si>
    <t>CORREA POLI-V 1765X492</t>
  </si>
  <si>
    <t>03N115562B</t>
  </si>
  <si>
    <t>04L260849C</t>
  </si>
  <si>
    <t>CORREA POLI-V 2118X1026 DENTA</t>
  </si>
  <si>
    <t>0BH325183B</t>
  </si>
  <si>
    <t>CARTUCHO FILTRO</t>
  </si>
  <si>
    <t>G  052145S2</t>
  </si>
  <si>
    <t>ACEITE CAJA 1LTS</t>
  </si>
  <si>
    <t>04L109119D</t>
  </si>
  <si>
    <t>04L109243G</t>
  </si>
  <si>
    <t>03L109244G</t>
  </si>
  <si>
    <t>RODILLO INVERSION</t>
  </si>
  <si>
    <t>04L903315F</t>
  </si>
  <si>
    <t>Elemento tensor</t>
  </si>
  <si>
    <t>04E109479H</t>
  </si>
  <si>
    <t>Rodillo tensor</t>
  </si>
  <si>
    <t>06K905601L</t>
  </si>
  <si>
    <t>Bujia encendido</t>
  </si>
  <si>
    <t>0GC325183</t>
  </si>
  <si>
    <t>Cartucho de filtro</t>
  </si>
  <si>
    <t>04E145933P</t>
  </si>
  <si>
    <t>CORREA POLI-V 2136X1005</t>
  </si>
  <si>
    <t>04E109119F</t>
  </si>
  <si>
    <t>04E129620A</t>
  </si>
  <si>
    <t>5Q0819644A</t>
  </si>
  <si>
    <t>04C905616D</t>
  </si>
  <si>
    <t>BUJIA ENCENDIDO</t>
  </si>
  <si>
    <t>04E109119C</t>
  </si>
  <si>
    <t>Correa dentada</t>
  </si>
  <si>
    <t>04E129620B</t>
  </si>
  <si>
    <t>2Q0819644</t>
  </si>
  <si>
    <t>FILTRO DE POLEN</t>
  </si>
  <si>
    <t>04C905616</t>
  </si>
  <si>
    <t>04E260849J</t>
  </si>
  <si>
    <t>CORREA POLY-V  6PKX989</t>
  </si>
  <si>
    <t>04E121605M</t>
  </si>
  <si>
    <t>377919058D</t>
  </si>
  <si>
    <t>6Q0820367B</t>
  </si>
  <si>
    <t>04C905607</t>
  </si>
  <si>
    <t>SPARK PLUG</t>
  </si>
  <si>
    <t>04E109244D</t>
  </si>
  <si>
    <t>RODILLO INVERSOR (1)</t>
  </si>
  <si>
    <t>030115561AR</t>
  </si>
  <si>
    <t>5Z0129620</t>
  </si>
  <si>
    <t>101905601G</t>
  </si>
  <si>
    <t>030198955C</t>
  </si>
  <si>
    <t>CORREA D.H.CON AIRE</t>
  </si>
  <si>
    <t>030109119AB</t>
  </si>
  <si>
    <t>CORREA Z=135 DISTRIBUCION</t>
  </si>
  <si>
    <t>MTA</t>
  </si>
  <si>
    <t>030109243Q</t>
  </si>
  <si>
    <t>030198955A</t>
  </si>
  <si>
    <t>CORREA D.H</t>
  </si>
  <si>
    <t>059198405B</t>
  </si>
  <si>
    <t>FILTRO ACEITE</t>
  </si>
  <si>
    <t>ACEITE MOTOR 10w40</t>
  </si>
  <si>
    <t>ACEITE MOTOR 5w30</t>
  </si>
  <si>
    <t>ACEITE DSG</t>
  </si>
  <si>
    <t>ACEITE HALDEX</t>
  </si>
  <si>
    <t>Gol Trendline 1.6</t>
  </si>
  <si>
    <t>9BWAB45U6JT094361</t>
  </si>
  <si>
    <t>Nuevo Polo 1.6 MT5 Comfortline</t>
  </si>
  <si>
    <t>9BWAL5BZ3KP565380</t>
  </si>
  <si>
    <t xml:space="preserve"> Saveiro Cabina Doble 1.6 Comfortline</t>
  </si>
  <si>
    <t>9BWJB45U0KP011369</t>
  </si>
  <si>
    <t>Nuevo Gol Highline 1.6L AT</t>
  </si>
  <si>
    <t>9BWAL45U9LT011358</t>
  </si>
  <si>
    <t>Nuevo Polo AT6 Comfortline</t>
  </si>
  <si>
    <t>9BWAL5BZ4JP005589</t>
  </si>
  <si>
    <t>Golf 1.6 MT Comfortline</t>
  </si>
  <si>
    <t>3VWBY6AU2JM256139</t>
  </si>
  <si>
    <t>Golf 1.6 AT Comfortline</t>
  </si>
  <si>
    <t>3VWDY6AU4JM258449</t>
  </si>
  <si>
    <t>Golf 1.4 MT Highline</t>
  </si>
  <si>
    <t>3VW3B6AU6JM251547</t>
  </si>
  <si>
    <t>Golf 1.4 AT Highline</t>
  </si>
  <si>
    <t xml:space="preserve">3VW7B6AU2JM251403 </t>
  </si>
  <si>
    <t>Golf GTI 2.0 AT</t>
  </si>
  <si>
    <t>3VW4E6AU8JM252839</t>
  </si>
  <si>
    <t>GOLF A7 R  2.0 T</t>
  </si>
  <si>
    <t>WVWZZZAUZJW130063</t>
  </si>
  <si>
    <t>Tiguan TSI AT Comfortline 150HP 5P</t>
  </si>
  <si>
    <t>3VVHP65N0JM175340</t>
  </si>
  <si>
    <t>Tiguan TSI MT Trendline 150HP</t>
  </si>
  <si>
    <t>3VVNP65N0JM199544</t>
  </si>
  <si>
    <t>Tiguan TSI AT Limited 180HP</t>
  </si>
  <si>
    <t>3VVJA65N0JM100978</t>
  </si>
  <si>
    <t xml:space="preserve">Tiguan TDI AT Comfortline 4M </t>
  </si>
  <si>
    <t xml:space="preserve">3VVLD65N0JM201681 </t>
  </si>
  <si>
    <t>Nuevo Touareg 3.0 V6 TDI Limited</t>
  </si>
  <si>
    <t>WVGZZZCRZKD007485</t>
  </si>
  <si>
    <t>Nuevo Atlas 3,6 AT Comfortline 4motion</t>
  </si>
  <si>
    <t>1V2LR2CA0KC510125</t>
  </si>
  <si>
    <t>Nuevo Jetta 1.4 TSI MT Comfortline</t>
  </si>
  <si>
    <t>3VWWP6BU0KM099909</t>
  </si>
  <si>
    <t>Nuevo Jetta 1.4 TSI AT Comfortline</t>
  </si>
  <si>
    <t>3VWHP6BU0KM042022</t>
  </si>
  <si>
    <t>Nuevo Jetta 2.0 TSI AT GLI</t>
  </si>
  <si>
    <t>3VW4E6BU0KM148488</t>
  </si>
  <si>
    <t>Nueva Amarok Highline 4x4 AT</t>
  </si>
  <si>
    <t>WV1ZZZ2HZJA043907</t>
  </si>
  <si>
    <t>Nueva Amarok Trendline 4x2 MT</t>
  </si>
  <si>
    <t>WV1ZZZ2HZJA055311</t>
  </si>
  <si>
    <t>Beetle Comfortline 1.4 l DSG7</t>
  </si>
  <si>
    <t>3VWK26160JM725599</t>
  </si>
  <si>
    <t xml:space="preserve"> Beetle Comfortline 1.4 l MT 6</t>
  </si>
  <si>
    <t>3VWR26161KM706429</t>
  </si>
  <si>
    <t>Nuevo T-Cross Comfortline 1.6L AT 110HP</t>
  </si>
  <si>
    <t>9BWBL6BF0L4018604</t>
  </si>
  <si>
    <t>Nuevo T-Cross Comfortline 1.6L MT 110HP</t>
  </si>
  <si>
    <t>9BWBL6BF0L4017176</t>
  </si>
  <si>
    <t>15.000 km-45.000 km- 75.000 km - 105.000 km- 135.000 km- 165.000 km.</t>
  </si>
  <si>
    <t>30.000 KM - 150.000 KM</t>
  </si>
  <si>
    <t>60.000 KM</t>
  </si>
  <si>
    <t>90.000 KM</t>
  </si>
  <si>
    <t>120.000 KM</t>
  </si>
  <si>
    <t>180.000 KM</t>
  </si>
  <si>
    <t>10.000- 50.000- 70.000-110.000- 130.000 - 170.000-190.000-230.000-290.000 KM</t>
  </si>
  <si>
    <t>20.000- 40.000- 80.000-100.000- 140.000 - 160.000- 200.000-220.000-260.000 KM</t>
  </si>
  <si>
    <t>30000 - 150.000- 210.000 KM</t>
  </si>
  <si>
    <t>60.000- 120.000 - 240.000- 300.000 KM</t>
  </si>
  <si>
    <t>90.000 - 270.000 KM</t>
  </si>
  <si>
    <r>
      <rPr>
        <b/>
        <sz val="11"/>
        <color theme="0"/>
        <rFont val="Calibri"/>
        <family val="2"/>
        <scheme val="minor"/>
      </rPr>
      <t>Valores Calculados - Pauta Básica VW Pasajeros Vehiculos Nuevos según Plan de mantenimiento básico</t>
    </r>
    <r>
      <rPr>
        <b/>
        <sz val="11"/>
        <color rgb="FFFF0000"/>
        <rFont val="Calibri"/>
        <family val="2"/>
        <scheme val="minor"/>
      </rPr>
      <t xml:space="preserve"> &lt; Nombre Concesionario&gt;</t>
    </r>
  </si>
  <si>
    <t>MODELO</t>
  </si>
  <si>
    <t>VALORES CON IVA</t>
  </si>
  <si>
    <t>15.000 KM</t>
  </si>
  <si>
    <t>30.000 KM</t>
  </si>
  <si>
    <t>45.000 KM</t>
  </si>
  <si>
    <t>75.000 KM</t>
  </si>
  <si>
    <t>GOL 1.6 MT</t>
  </si>
  <si>
    <t>GOL 1.6 AT</t>
  </si>
  <si>
    <t>VOYAGE 1.6 MT</t>
  </si>
  <si>
    <t>VOYAGE 1.6 AT</t>
  </si>
  <si>
    <t>SAVEIRO 1.6 MT</t>
  </si>
  <si>
    <t>SAVEIRO 1.6 MT CWS</t>
  </si>
  <si>
    <t>POLO 1.6 MT</t>
  </si>
  <si>
    <t>POLO 1.6 AT</t>
  </si>
  <si>
    <t>VIRTUS 1.6 MT</t>
  </si>
  <si>
    <t>VIRTUS 1.6 AT</t>
  </si>
  <si>
    <t>TIGUAN 1.4 TSI MT</t>
  </si>
  <si>
    <t>TIGUAN 1.4 TSI AT</t>
  </si>
  <si>
    <t>TIGUAN 2.0 TSI AT</t>
  </si>
  <si>
    <t>TOUAREG 3.0 V6 TDI</t>
  </si>
  <si>
    <t>ATLAS 3,6 AT</t>
  </si>
  <si>
    <t>T-CROSS 1.6L MT</t>
  </si>
  <si>
    <t>T-CROSS 1.6L AT</t>
  </si>
  <si>
    <t>T-CROSS 1.0 TSI AT</t>
  </si>
  <si>
    <t>NIVUS 1.0 TSI AT</t>
  </si>
  <si>
    <t>POLO GTS</t>
  </si>
  <si>
    <t>VIRTUS GTS</t>
  </si>
  <si>
    <t>TAOS AT</t>
  </si>
  <si>
    <t>JETTA 1.4 MT</t>
  </si>
  <si>
    <t>JETTA 1.4 AT</t>
  </si>
  <si>
    <t>JETTA GLI</t>
  </si>
  <si>
    <t>T-CROSS 1.0 TSI MT</t>
  </si>
  <si>
    <t>NIVUS 1.0L TSI MT</t>
  </si>
  <si>
    <t>GOLF GTI</t>
  </si>
  <si>
    <t>GOLF R</t>
  </si>
  <si>
    <t>Golf 1.6 MPI MT</t>
  </si>
  <si>
    <t>Golf 1.6 MPI AT</t>
  </si>
  <si>
    <t>Golf 1.4 AT</t>
  </si>
  <si>
    <t>Golf 1.4 MT</t>
  </si>
  <si>
    <t>Polo TSI 1.0 AT</t>
  </si>
  <si>
    <t>Virtus TSI 1.0 AT</t>
  </si>
  <si>
    <t>Atlas 2.0T 4Motion</t>
  </si>
  <si>
    <t>ID.4</t>
  </si>
  <si>
    <t>JETTA GLI PA</t>
  </si>
  <si>
    <t>Tera 1.6 MT</t>
  </si>
  <si>
    <t>Tera 1.0 AT</t>
  </si>
  <si>
    <t>Nuevo Tiguan</t>
  </si>
  <si>
    <t>Polo 1.0 AT (Tier)</t>
  </si>
  <si>
    <t>Virtus 1.0 AT (Tier)</t>
  </si>
  <si>
    <t>Nivus 1.0 AT (Tier)</t>
  </si>
  <si>
    <t>T-Cross 1.0 AT (Tier)</t>
  </si>
  <si>
    <t>N°parte</t>
  </si>
  <si>
    <t>Precio Sugerido (Valor neto)</t>
  </si>
  <si>
    <t>Precio Sugerido (IVA Incluido)</t>
  </si>
  <si>
    <t>MO/LUBRICANTES/INSUMOS</t>
  </si>
  <si>
    <t>Valor Mano de obra</t>
  </si>
  <si>
    <t>04E115561T</t>
  </si>
  <si>
    <t>Valor litro de aceite VW502.00/505.00 (SHELL HELIX HX7 SP 5W40)</t>
  </si>
  <si>
    <t>Valor litro de aceite VW504.00/507.00 (SHELL HELIX ECT 0W30)</t>
  </si>
  <si>
    <t>Valor litro de aceite VW508.00/509.00 (SHELL HELIX ULTRA PRO AV-L 0W20)</t>
  </si>
  <si>
    <t>Valor litro de aceite VW508.88/509.99 (SHELL HELIX HX8 PRO AV 5W40)</t>
  </si>
  <si>
    <t>TORNILLO ACEITE</t>
  </si>
  <si>
    <t>N  90856001</t>
  </si>
  <si>
    <t>Insumos</t>
  </si>
  <si>
    <t>04C129620A</t>
  </si>
  <si>
    <t>06L103801D</t>
  </si>
  <si>
    <t>TORNILLO PURGA Y CIERRE</t>
  </si>
  <si>
    <t>WHT007168</t>
  </si>
  <si>
    <t>BUJIAS DE ENCENDIDO</t>
  </si>
  <si>
    <t>04E905602</t>
  </si>
  <si>
    <t>04E905602D</t>
  </si>
  <si>
    <t>04E905602A</t>
  </si>
  <si>
    <t>04C905606A</t>
  </si>
  <si>
    <t>04E905602F</t>
  </si>
  <si>
    <t>06Q905601F</t>
  </si>
  <si>
    <t>04E115561L</t>
  </si>
  <si>
    <t>CORREA A/C</t>
  </si>
  <si>
    <t>CORREA ALTERNADOR</t>
  </si>
  <si>
    <t>CORREA POLY V</t>
  </si>
  <si>
    <t>04E145933AG</t>
  </si>
  <si>
    <t>04E145933M</t>
  </si>
  <si>
    <t>05E145933</t>
  </si>
  <si>
    <t>1EA819669</t>
  </si>
  <si>
    <t>ACEITE DSG (litro)</t>
  </si>
  <si>
    <t>FILTRO DE ACEITE DSG</t>
  </si>
  <si>
    <t>6QE201511C</t>
  </si>
  <si>
    <t>2QB201511</t>
  </si>
  <si>
    <t>N  90288901</t>
  </si>
  <si>
    <t>ANILLO JUNTA</t>
  </si>
  <si>
    <t>N  0138158</t>
  </si>
  <si>
    <t>LIQ. FRENOS (1 lt)</t>
  </si>
  <si>
    <t>B  000750M3</t>
  </si>
  <si>
    <t>JUNTA</t>
  </si>
  <si>
    <t>WHT001386</t>
  </si>
  <si>
    <t>JUNTA TORICA</t>
  </si>
  <si>
    <t>WHT007498</t>
  </si>
  <si>
    <t>TORNILLO AUTOASEGURANTE</t>
  </si>
  <si>
    <t>WHT000729A</t>
  </si>
  <si>
    <t>N  91084501</t>
  </si>
  <si>
    <t>N  0438092</t>
  </si>
  <si>
    <t>TORNILLO CON COLLAR</t>
  </si>
  <si>
    <t>N  0195308</t>
  </si>
  <si>
    <t>06L103801</t>
  </si>
  <si>
    <t>G  065175A2</t>
  </si>
  <si>
    <t>TORNILLO PURGA</t>
  </si>
  <si>
    <t>N  91082701</t>
  </si>
  <si>
    <t>TORNILLO CIERRE</t>
  </si>
  <si>
    <t>N  90281802</t>
  </si>
  <si>
    <t xml:space="preserve">ANILLO JUNTA </t>
  </si>
  <si>
    <t>N  0138132</t>
  </si>
  <si>
    <t>N  0138495</t>
  </si>
  <si>
    <t>N  90813202</t>
  </si>
  <si>
    <t>ACEITE COMPRESOR AC</t>
  </si>
  <si>
    <t>G  065535M2</t>
  </si>
  <si>
    <t>N  0138157</t>
  </si>
  <si>
    <t>CORREA POLI-V</t>
  </si>
  <si>
    <t>06K260849A</t>
  </si>
  <si>
    <t>FILTRO DE AIRE CANISTER</t>
  </si>
  <si>
    <t>1C0906621A</t>
  </si>
  <si>
    <t>Gol 1.6 MT CFZA -  9BWAB45U3NT094243,  5U7TF4 - 5U7HF4</t>
  </si>
  <si>
    <t>REVISION</t>
  </si>
  <si>
    <t xml:space="preserve">15.000 km-45.000 km- 75.000 km. </t>
  </si>
  <si>
    <t>30.000 km.</t>
  </si>
  <si>
    <t>60.000 km.</t>
  </si>
  <si>
    <t>90.000 km.</t>
  </si>
  <si>
    <t>N. parte</t>
  </si>
  <si>
    <t>Cant.</t>
  </si>
  <si>
    <t>Total</t>
  </si>
  <si>
    <t>M.OBRA</t>
  </si>
  <si>
    <t>ACEITE MOTOR</t>
  </si>
  <si>
    <t>VW 508.88 (5W40)</t>
  </si>
  <si>
    <t>FILTRO DE COMBUSTIBLE</t>
  </si>
  <si>
    <t/>
  </si>
  <si>
    <t>Sub total repuestos</t>
  </si>
  <si>
    <t>Materiales Pañol</t>
  </si>
  <si>
    <t>TOTAL neto : ( $ )</t>
  </si>
  <si>
    <t>TOTAL con iva : ( $ )</t>
  </si>
  <si>
    <t>TOTALES con iva : ( $ )</t>
  </si>
  <si>
    <t>Gol 1.6 AT  CWSA - 9BWAL45U7NT121294,  5U7HT2</t>
  </si>
  <si>
    <t>15.000 km</t>
  </si>
  <si>
    <t xml:space="preserve">45.000 km- 75.000 km. </t>
  </si>
  <si>
    <t>CORREA D/HIDRAULICA</t>
  </si>
  <si>
    <t xml:space="preserve">Voyage 1.6 MT  CFZA -  9BWDB45UXNT127218, 5UGTF4 - 5UGHF4 </t>
  </si>
  <si>
    <t>Voyage 1.6 AT  CWSA - 9BWDL45U3NT127865,  5UGHT2</t>
  </si>
  <si>
    <t>Saveiro 1.6 CFZA -   9BWLB45U0NP025138,  5UDTF4</t>
  </si>
  <si>
    <t>Saveiro 1.6 CWSA  - 9BWJL45U0NP041991,  5UFTT4 - 5UDTT4 - 5UD6T4 - 5URTT4 - 5UKWT4 - 5UK8T4</t>
  </si>
  <si>
    <t xml:space="preserve">45.000 km- 75.000 km </t>
  </si>
  <si>
    <t>30.000 km</t>
  </si>
  <si>
    <t>60.000 km</t>
  </si>
  <si>
    <t>90.000 km</t>
  </si>
  <si>
    <t>Polo 1.6 MT  CWSA - 9BWAL5BZ7NP038334, BZ12T4 - BZ13T4 - BZ15T4 - BZ31T4, BZ32T4</t>
  </si>
  <si>
    <t>Polo 1.6 AT  CWSA - 9BWDL5BZ6NP039617,  BZ13T3</t>
  </si>
  <si>
    <t>Virtus 1.6 MT CWSA -   9BWDL5BZ3NP039994,  BZ22T4 - BZ23T4 - BZ24T4</t>
  </si>
  <si>
    <t>Virtus 1.6 AT CWSA -  9BWDL5BZ6NP039617,  BZ23T3 - BZ24T3</t>
  </si>
  <si>
    <t>Tiguan 1.4 TSI MT CZEA - 3VVNP65N0JM199544,  BW22PX</t>
  </si>
  <si>
    <t>15.000 km.</t>
  </si>
  <si>
    <t>45.000 km- 75.000 km.</t>
  </si>
  <si>
    <t>VW 502.00 (5w40)</t>
  </si>
  <si>
    <t>Tiguan 1.4 TSI AT CZDA  - 3VVHP65N8NM110631,   BJ23N6  - BJ24N6</t>
  </si>
  <si>
    <t>VW 508.00 (0w20)</t>
  </si>
  <si>
    <t>Tiguan 2.0 TSI AT CXDA -  3VVEE65N8NM043506,  BJ25TT</t>
  </si>
  <si>
    <t>VW 504.00 (0w30)</t>
  </si>
  <si>
    <t>Touareg 3.0 V6 TDI - WVGZZZCRZND026727,   CR73P3 - CR75P3</t>
  </si>
  <si>
    <t>VW 507.00 (0w30)</t>
  </si>
  <si>
    <t>Atlas 3,6 AT 4motion - WVGZZZCAZPC531181,  CA27UR - CA25UR</t>
  </si>
  <si>
    <t xml:space="preserve">ACEITE MOTOR </t>
  </si>
  <si>
    <t>Atlas 2.0T 4Motion HL -  WVGZZZCA6RC576883,  CA35PR - CA37PR</t>
  </si>
  <si>
    <t>T-Cross 1.6 MT CWSA - 9BWBL6BF1M4015745,  BF13T4</t>
  </si>
  <si>
    <t>T-Cross 1.6 AT CWSA - 9BWBL6BF8M4016665,  BF14T3</t>
  </si>
  <si>
    <t>T-Cross 1.0 TSI AT DHSC - 9BWBH6BF3N4026443,  BF13K3 - BF14K3 - BF33K3 - BF34K3</t>
  </si>
  <si>
    <t>T-Cross 1.0 TSI MT DRPB - DHSE,  9BWBH6BF9N4059950,  BF12L4 - BF13L4 - BF32D4 - BF33D4</t>
  </si>
  <si>
    <t>Nivus 1.0 TSI AT DHSC - 9BWCH6CHXNP011621,  CH13K3 - CH14K3 - CH24K3</t>
  </si>
  <si>
    <t>NIVUS 1.0 TSI MT DRPB- DHSE,  9BWCH6CH1NP026878,  CH13L4 - CH23R4</t>
  </si>
  <si>
    <t>Polo GTS 1.4 TSI AT DSJA - 9BWAJ5BZXMP048280,  BZ19NY - BZ39NY</t>
  </si>
  <si>
    <t>Virtus GTS 1.4 TSI AT DSJA - 9BWDJ5BZ0MP047930,  BZ29NY</t>
  </si>
  <si>
    <t>Taos 1.4 TSI AT DSJA - 8AWBJ6B20NA803411,  CQ1WLY - CQ1XLY - CQ16LY - CQ17LY</t>
  </si>
  <si>
    <t>Jetta 1.4 TSI MT DSJA - 3VWWP6BU0PM002201,  BU43LX</t>
  </si>
  <si>
    <t>VW 502.00 (5W40)</t>
  </si>
  <si>
    <t>Jetta 1.4 TSI AT DSJA - 3VWLP6BU0PM022662,  BU43LY - BU53MS</t>
  </si>
  <si>
    <t>Jetta GLI 2.0 TA CXDB - 3VW2E6BU6PM012753,  BU49UZ</t>
  </si>
  <si>
    <t>Golf GTI 2,0  CXDB  3VW4E6AU2MM011458, AU29UY</t>
  </si>
  <si>
    <t>Golf R  DJHA -  WVWZZZAUZLW119461,  BQ1RPH</t>
  </si>
  <si>
    <t xml:space="preserve">15.000 km - 75.000 km. </t>
  </si>
  <si>
    <t>45.000 km.</t>
  </si>
  <si>
    <t>GOLF 1,6 MPI MT   CWVA - 3VWBY6AUXHM024995,  AU13Q1</t>
  </si>
  <si>
    <t>GOLF 1,6 MPI AT   CWVA - 3VWDY6AU7HM029676,  AU13Q3</t>
  </si>
  <si>
    <t>GOLF 1,4 AT   CZDA - 3VW7B6AU2MM001132,  AU24PZ</t>
  </si>
  <si>
    <t>GOLF 1,4 AT   CZDA - 3VW3B6AU1LM001412,  AU24PX</t>
  </si>
  <si>
    <t>Polo TSI 1.0 AT DHSE - 9BWAH5BZ6RT631195,  BZ32D311 - BZ33D311</t>
  </si>
  <si>
    <t>Virtus TSI 1.0 AT DHSE - 9BWDH6BZ8RP012416,  BZ43D311 - BZ43D312</t>
  </si>
  <si>
    <t>ID.4 - WVGZZZE25SE039518,  E213RN</t>
  </si>
  <si>
    <t>AGENTE FRIGORIFICO</t>
  </si>
  <si>
    <t>Jetta GLI PA CXDA - 3VW2E6BU1SM048049,  BU59UZ</t>
  </si>
  <si>
    <t>ACEITE BLOQUEO DIFERENCIAL</t>
  </si>
  <si>
    <t>Tera 1.6 MT CWSA - 9BWBL6DF0TT302477,  DF11T4 , DF13T4</t>
  </si>
  <si>
    <t>Tera 1.0 AT DHS - 9BWBH6DF4TT317369,  DF14P3 - DF13P3</t>
  </si>
  <si>
    <t>75.000 km.</t>
  </si>
  <si>
    <t>Nuevo Tiguan 1.4 TSI AT DJKA  - 3VVKP6RM5SM002888,   RM13M7 - RM14M7</t>
  </si>
  <si>
    <t>Polo 1.0 AT DHSF - 9BWAH5BZ8TT631304,  BZ32P3 - BZ33P3</t>
  </si>
  <si>
    <t>Virtus 1.0 AT DHSF - 9BWDH6BZ3T4011022,  BZ43P3</t>
  </si>
  <si>
    <t>Nivus 1.0 AT DHSC - 9BWCH6CH0TP024584,  CH23K3, CH24K3</t>
  </si>
  <si>
    <t>T-Cross 1.0 AT DHSC - 9BWBH6BF8T4042229,  BF34K3, BF33K3</t>
  </si>
  <si>
    <t>G  12E050A2</t>
  </si>
  <si>
    <t>Agente Refrigerante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</si>
</sst>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164" formatCode="_-&quot;$&quot;\ * #,##0_-;\-&quot;$&quot;\ * #,##0_-;_-&quot;$&quot;\ * &quot;-&quot;??_-;_-@_-"/>
    <numFmt numFmtId="165" formatCode="&quot;$&quot;#,##0"/>
    <numFmt numFmtId="166" formatCode="_-* #,##0.00\ &quot;pta&quot;_-;\-* #,##0.00\ &quot;pta&quot;_-;_-* &quot;-&quot;??\ &quot;pta&quot;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AGRounded BT"/>
    </font>
    <font>
      <sz val="8"/>
      <name val="VAGRounded BT"/>
    </font>
    <font>
      <b/>
      <i/>
      <sz val="8"/>
      <name val="VAGRounded BT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i/>
      <sz val="8"/>
      <name val="VAGRounded BT"/>
    </font>
    <font>
      <b/>
      <sz val="10"/>
      <color theme="0"/>
      <name val="Calibri"/>
      <family val="2"/>
      <scheme val="minor"/>
    </font>
    <font>
      <sz val="8"/>
      <name val="VAGRounded BT"/>
      <family val="2"/>
    </font>
    <font>
      <sz val="8"/>
      <color rgb="FFFF0000"/>
      <name val="VAGRounded BT"/>
    </font>
    <font>
      <sz val="8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5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0" fontId="3" fillId="0" borderId="0"/>
    <xf numFmtId="0" fontId="7" fillId="5" borderId="15" applyNumberFormat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6" applyNumberFormat="0" applyAlignment="0" applyProtection="0"/>
    <xf numFmtId="0" fontId="12" fillId="21" borderId="17" applyNumberFormat="0" applyAlignment="0" applyProtection="0"/>
    <xf numFmtId="0" fontId="13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5" fillId="11" borderId="16" applyNumberFormat="0" applyAlignment="0" applyProtection="0"/>
    <xf numFmtId="0" fontId="16" fillId="7" borderId="0" applyNumberFormat="0" applyBorder="0" applyAlignment="0" applyProtection="0"/>
    <xf numFmtId="166" fontId="3" fillId="0" borderId="0" applyFont="0" applyFill="0" applyBorder="0" applyAlignment="0" applyProtection="0"/>
    <xf numFmtId="0" fontId="17" fillId="26" borderId="0" applyNumberFormat="0" applyBorder="0" applyAlignment="0" applyProtection="0"/>
    <xf numFmtId="0" fontId="3" fillId="27" borderId="19" applyNumberFormat="0" applyFont="0" applyAlignment="0" applyProtection="0"/>
    <xf numFmtId="0" fontId="3" fillId="27" borderId="1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20" borderId="2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14" fillId="0" borderId="22" applyNumberFormat="0" applyFill="0" applyAlignment="0" applyProtection="0"/>
    <xf numFmtId="0" fontId="23" fillId="0" borderId="23" applyNumberFormat="0" applyFill="0" applyAlignment="0" applyProtection="0"/>
    <xf numFmtId="0" fontId="3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0" fontId="5" fillId="2" borderId="0" xfId="3" applyFont="1" applyFill="1" applyAlignment="1">
      <alignment horizontal="left" vertical="center"/>
    </xf>
    <xf numFmtId="0" fontId="5" fillId="2" borderId="4" xfId="3" applyFont="1" applyFill="1" applyBorder="1" applyAlignment="1">
      <alignment horizontal="left" vertical="center"/>
    </xf>
    <xf numFmtId="0" fontId="5" fillId="2" borderId="4" xfId="3" applyFont="1" applyFill="1" applyBorder="1" applyAlignment="1">
      <alignment vertical="center"/>
    </xf>
    <xf numFmtId="0" fontId="4" fillId="2" borderId="2" xfId="3" applyFont="1" applyFill="1" applyBorder="1" applyAlignment="1">
      <alignment horizontal="left" vertical="center"/>
    </xf>
    <xf numFmtId="0" fontId="5" fillId="2" borderId="8" xfId="3" applyFont="1" applyFill="1" applyBorder="1" applyAlignment="1">
      <alignment horizontal="left" vertical="center"/>
    </xf>
    <xf numFmtId="0" fontId="5" fillId="2" borderId="6" xfId="3" applyFont="1" applyFill="1" applyBorder="1" applyAlignment="1">
      <alignment horizontal="left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3" fontId="4" fillId="2" borderId="8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0" fontId="4" fillId="2" borderId="8" xfId="3" applyFont="1" applyFill="1" applyBorder="1" applyAlignment="1">
      <alignment vertical="center"/>
    </xf>
    <xf numFmtId="0" fontId="4" fillId="2" borderId="6" xfId="3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horizontal="center" vertical="center"/>
    </xf>
    <xf numFmtId="3" fontId="4" fillId="2" borderId="7" xfId="3" applyNumberFormat="1" applyFont="1" applyFill="1" applyBorder="1" applyAlignment="1">
      <alignment horizontal="center" vertical="center"/>
    </xf>
    <xf numFmtId="165" fontId="0" fillId="0" borderId="0" xfId="0" applyNumberFormat="1"/>
    <xf numFmtId="0" fontId="6" fillId="2" borderId="4" xfId="3" applyFont="1" applyFill="1" applyBorder="1" applyAlignment="1">
      <alignment vertical="center"/>
    </xf>
    <xf numFmtId="0" fontId="6" fillId="2" borderId="0" xfId="3" applyFont="1" applyFill="1" applyAlignment="1">
      <alignment vertical="center"/>
    </xf>
    <xf numFmtId="11" fontId="5" fillId="2" borderId="0" xfId="3" applyNumberFormat="1" applyFont="1" applyFill="1" applyAlignment="1">
      <alignment vertical="center"/>
    </xf>
    <xf numFmtId="165" fontId="0" fillId="0" borderId="0" xfId="5" applyNumberFormat="1" applyFont="1"/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9" fontId="2" fillId="0" borderId="12" xfId="0" applyNumberFormat="1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12" xfId="0" applyBorder="1"/>
    <xf numFmtId="165" fontId="2" fillId="0" borderId="12" xfId="5" applyNumberFormat="1" applyFont="1" applyBorder="1"/>
    <xf numFmtId="0" fontId="2" fillId="0" borderId="12" xfId="0" applyFont="1" applyBorder="1"/>
    <xf numFmtId="165" fontId="2" fillId="4" borderId="12" xfId="5" applyNumberFormat="1" applyFont="1" applyFill="1" applyBorder="1"/>
    <xf numFmtId="0" fontId="2" fillId="4" borderId="12" xfId="0" applyFont="1" applyFill="1" applyBorder="1"/>
    <xf numFmtId="0" fontId="2" fillId="3" borderId="12" xfId="0" applyFont="1" applyFill="1" applyBorder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9" fontId="2" fillId="3" borderId="0" xfId="0" applyNumberFormat="1" applyFont="1" applyFill="1"/>
    <xf numFmtId="9" fontId="2" fillId="3" borderId="0" xfId="2" applyFont="1" applyFill="1"/>
    <xf numFmtId="9" fontId="0" fillId="0" borderId="0" xfId="2" applyFon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42" fontId="0" fillId="0" borderId="12" xfId="5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165" fontId="0" fillId="2" borderId="0" xfId="0" applyNumberFormat="1" applyFill="1"/>
    <xf numFmtId="165" fontId="5" fillId="0" borderId="0" xfId="3" applyNumberFormat="1" applyFont="1" applyAlignment="1" applyProtection="1">
      <alignment horizontal="center" vertical="center"/>
      <protection locked="0"/>
    </xf>
    <xf numFmtId="165" fontId="0" fillId="0" borderId="29" xfId="0" applyNumberFormat="1" applyBorder="1" applyAlignment="1">
      <alignment horizontal="center"/>
    </xf>
    <xf numFmtId="3" fontId="2" fillId="0" borderId="25" xfId="0" applyNumberFormat="1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165" fontId="2" fillId="4" borderId="31" xfId="0" applyNumberFormat="1" applyFont="1" applyFill="1" applyBorder="1" applyAlignment="1" applyProtection="1">
      <alignment horizontal="center"/>
      <protection locked="0"/>
    </xf>
    <xf numFmtId="165" fontId="0" fillId="0" borderId="30" xfId="0" applyNumberFormat="1" applyBorder="1" applyAlignment="1">
      <alignment horizontal="center"/>
    </xf>
    <xf numFmtId="0" fontId="8" fillId="28" borderId="28" xfId="0" applyFont="1" applyFill="1" applyBorder="1" applyAlignment="1">
      <alignment horizontal="center"/>
    </xf>
    <xf numFmtId="0" fontId="8" fillId="28" borderId="25" xfId="0" applyFont="1" applyFill="1" applyBorder="1" applyAlignment="1">
      <alignment horizontal="center"/>
    </xf>
    <xf numFmtId="0" fontId="8" fillId="28" borderId="31" xfId="0" applyFont="1" applyFill="1" applyBorder="1" applyAlignment="1">
      <alignment horizontal="center"/>
    </xf>
    <xf numFmtId="0" fontId="8" fillId="28" borderId="27" xfId="0" applyFont="1" applyFill="1" applyBorder="1" applyAlignment="1">
      <alignment horizontal="center"/>
    </xf>
    <xf numFmtId="164" fontId="0" fillId="0" borderId="0" xfId="1" applyNumberFormat="1" applyFont="1" applyFill="1"/>
    <xf numFmtId="3" fontId="4" fillId="0" borderId="8" xfId="3" applyNumberFormat="1" applyFont="1" applyBorder="1" applyAlignment="1">
      <alignment vertical="center"/>
    </xf>
    <xf numFmtId="3" fontId="4" fillId="0" borderId="6" xfId="3" applyNumberFormat="1" applyFont="1" applyBorder="1" applyAlignment="1">
      <alignment vertical="center"/>
    </xf>
    <xf numFmtId="3" fontId="4" fillId="0" borderId="6" xfId="3" applyNumberFormat="1" applyFont="1" applyBorder="1" applyAlignment="1">
      <alignment horizontal="center" vertical="center"/>
    </xf>
    <xf numFmtId="3" fontId="4" fillId="0" borderId="7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165" fontId="4" fillId="0" borderId="3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4" applyNumberFormat="1" applyFont="1" applyFill="1" applyBorder="1" applyAlignment="1">
      <alignment horizontal="center" vertical="center"/>
    </xf>
    <xf numFmtId="165" fontId="5" fillId="0" borderId="0" xfId="3" applyNumberFormat="1" applyFont="1" applyAlignment="1">
      <alignment horizontal="center" vertical="center"/>
    </xf>
    <xf numFmtId="165" fontId="5" fillId="0" borderId="5" xfId="3" applyNumberFormat="1" applyFont="1" applyBorder="1" applyAlignment="1">
      <alignment horizontal="center" vertical="center"/>
    </xf>
    <xf numFmtId="165" fontId="5" fillId="0" borderId="5" xfId="3" applyNumberFormat="1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6" fillId="0" borderId="4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165" fontId="6" fillId="0" borderId="0" xfId="3" applyNumberFormat="1" applyFont="1" applyAlignment="1">
      <alignment vertical="center"/>
    </xf>
    <xf numFmtId="165" fontId="6" fillId="0" borderId="5" xfId="3" applyNumberFormat="1" applyFont="1" applyBorder="1" applyAlignment="1">
      <alignment vertical="center"/>
    </xf>
    <xf numFmtId="0" fontId="5" fillId="0" borderId="8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165" fontId="5" fillId="0" borderId="6" xfId="3" applyNumberFormat="1" applyFont="1" applyBorder="1" applyAlignment="1">
      <alignment horizontal="center" vertical="center"/>
    </xf>
    <xf numFmtId="0" fontId="5" fillId="0" borderId="6" xfId="3" applyFont="1" applyBorder="1" applyAlignment="1">
      <alignment vertical="center"/>
    </xf>
    <xf numFmtId="165" fontId="5" fillId="0" borderId="7" xfId="3" applyNumberFormat="1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165" fontId="4" fillId="0" borderId="10" xfId="3" applyNumberFormat="1" applyFont="1" applyBorder="1" applyAlignment="1">
      <alignment horizontal="center" vertical="center"/>
    </xf>
    <xf numFmtId="165" fontId="4" fillId="0" borderId="11" xfId="3" applyNumberFormat="1" applyFont="1" applyBorder="1" applyAlignment="1">
      <alignment horizontal="center" vertical="center"/>
    </xf>
    <xf numFmtId="11" fontId="5" fillId="0" borderId="0" xfId="3" applyNumberFormat="1" applyFont="1" applyAlignment="1">
      <alignment vertical="center"/>
    </xf>
    <xf numFmtId="3" fontId="8" fillId="28" borderId="24" xfId="8" applyNumberFormat="1" applyFont="1" applyFill="1" applyBorder="1" applyAlignment="1" applyProtection="1">
      <alignment horizontal="center"/>
    </xf>
    <xf numFmtId="165" fontId="4" fillId="0" borderId="2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165" fontId="2" fillId="4" borderId="26" xfId="0" applyNumberFormat="1" applyFont="1" applyFill="1" applyBorder="1" applyProtection="1">
      <protection locked="0"/>
    </xf>
    <xf numFmtId="165" fontId="2" fillId="4" borderId="27" xfId="0" applyNumberFormat="1" applyFont="1" applyFill="1" applyBorder="1" applyProtection="1">
      <protection locked="0"/>
    </xf>
    <xf numFmtId="165" fontId="2" fillId="4" borderId="27" xfId="0" applyNumberFormat="1" applyFont="1" applyFill="1" applyBorder="1" applyAlignment="1" applyProtection="1">
      <alignment horizontal="center" vertical="center"/>
      <protection locked="0"/>
    </xf>
    <xf numFmtId="0" fontId="8" fillId="28" borderId="14" xfId="0" applyFont="1" applyFill="1" applyBorder="1"/>
    <xf numFmtId="0" fontId="24" fillId="0" borderId="12" xfId="3" applyFont="1" applyBorder="1" applyAlignment="1">
      <alignment vertical="center"/>
    </xf>
    <xf numFmtId="0" fontId="24" fillId="2" borderId="32" xfId="3" applyFont="1" applyFill="1" applyBorder="1" applyAlignment="1">
      <alignment vertical="center"/>
    </xf>
    <xf numFmtId="11" fontId="24" fillId="2" borderId="32" xfId="3" applyNumberFormat="1" applyFont="1" applyFill="1" applyBorder="1" applyAlignment="1">
      <alignment vertical="center"/>
    </xf>
    <xf numFmtId="0" fontId="0" fillId="0" borderId="32" xfId="0" applyBorder="1"/>
    <xf numFmtId="11" fontId="0" fillId="0" borderId="32" xfId="0" applyNumberFormat="1" applyBorder="1"/>
    <xf numFmtId="0" fontId="5" fillId="2" borderId="4" xfId="6" applyFont="1" applyFill="1" applyBorder="1" applyAlignment="1">
      <alignment vertical="center"/>
    </xf>
    <xf numFmtId="0" fontId="4" fillId="0" borderId="2" xfId="3" applyFont="1" applyBorder="1" applyAlignment="1">
      <alignment horizontal="center" vertical="center"/>
    </xf>
    <xf numFmtId="11" fontId="4" fillId="0" borderId="0" xfId="3" applyNumberFormat="1" applyFont="1" applyAlignment="1">
      <alignment vertical="center"/>
    </xf>
    <xf numFmtId="0" fontId="24" fillId="0" borderId="0" xfId="0" applyFont="1"/>
    <xf numFmtId="0" fontId="26" fillId="5" borderId="24" xfId="8" applyFont="1" applyBorder="1" applyProtection="1"/>
    <xf numFmtId="165" fontId="26" fillId="5" borderId="24" xfId="8" applyNumberFormat="1" applyFont="1" applyBorder="1" applyAlignment="1" applyProtection="1">
      <alignment horizontal="center"/>
    </xf>
    <xf numFmtId="0" fontId="24" fillId="0" borderId="32" xfId="3" applyFont="1" applyBorder="1" applyAlignment="1">
      <alignment vertical="center"/>
    </xf>
    <xf numFmtId="11" fontId="24" fillId="0" borderId="32" xfId="3" applyNumberFormat="1" applyFont="1" applyBorder="1" applyAlignment="1">
      <alignment vertical="center"/>
    </xf>
    <xf numFmtId="0" fontId="26" fillId="29" borderId="24" xfId="8" applyFont="1" applyFill="1" applyBorder="1" applyProtection="1"/>
    <xf numFmtId="0" fontId="5" fillId="2" borderId="0" xfId="3" applyFont="1" applyFill="1" applyAlignment="1">
      <alignment vertical="center"/>
    </xf>
    <xf numFmtId="11" fontId="5" fillId="0" borderId="0" xfId="3" applyNumberFormat="1" applyFont="1" applyAlignment="1">
      <alignment horizontal="left" vertical="center"/>
    </xf>
    <xf numFmtId="165" fontId="26" fillId="29" borderId="24" xfId="8" applyNumberFormat="1" applyFont="1" applyFill="1" applyBorder="1" applyAlignment="1" applyProtection="1">
      <alignment horizontal="center"/>
    </xf>
    <xf numFmtId="0" fontId="26" fillId="29" borderId="24" xfId="8" applyFont="1" applyFill="1" applyBorder="1"/>
    <xf numFmtId="165" fontId="26" fillId="29" borderId="24" xfId="8" applyNumberFormat="1" applyFont="1" applyFill="1" applyBorder="1" applyAlignment="1">
      <alignment horizontal="center"/>
    </xf>
    <xf numFmtId="0" fontId="27" fillId="0" borderId="4" xfId="3" applyFont="1" applyBorder="1" applyAlignment="1">
      <alignment vertical="center"/>
    </xf>
    <xf numFmtId="0" fontId="27" fillId="0" borderId="0" xfId="3" applyFont="1" applyAlignment="1">
      <alignment vertical="center"/>
    </xf>
    <xf numFmtId="0" fontId="27" fillId="2" borderId="4" xfId="3" applyFont="1" applyFill="1" applyBorder="1" applyAlignment="1">
      <alignment vertical="center"/>
    </xf>
    <xf numFmtId="0" fontId="27" fillId="0" borderId="0" xfId="3" applyFont="1" applyAlignment="1">
      <alignment horizontal="center" vertical="center"/>
    </xf>
    <xf numFmtId="0" fontId="5" fillId="2" borderId="0" xfId="6" applyFont="1" applyFill="1" applyAlignment="1">
      <alignment vertical="center"/>
    </xf>
    <xf numFmtId="0" fontId="0" fillId="0" borderId="4" xfId="0" applyBorder="1"/>
    <xf numFmtId="0" fontId="27" fillId="2" borderId="0" xfId="3" applyFont="1" applyFill="1" applyAlignment="1">
      <alignment vertical="center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29" fillId="0" borderId="4" xfId="6" applyFont="1" applyBorder="1" applyAlignment="1">
      <alignment vertical="center"/>
    </xf>
    <xf numFmtId="0" fontId="29" fillId="0" borderId="0" xfId="6" applyFont="1" applyAlignment="1">
      <alignment vertical="center"/>
    </xf>
    <xf numFmtId="0" fontId="30" fillId="0" borderId="4" xfId="3" applyFont="1" applyBorder="1" applyAlignment="1">
      <alignment vertical="center"/>
    </xf>
    <xf numFmtId="0" fontId="0" fillId="0" borderId="5" xfId="0" applyBorder="1"/>
    <xf numFmtId="0" fontId="0" fillId="2" borderId="4" xfId="0" applyFill="1" applyBorder="1"/>
    <xf numFmtId="0" fontId="0" fillId="2" borderId="5" xfId="0" applyFill="1" applyBorder="1"/>
    <xf numFmtId="4" fontId="0" fillId="0" borderId="0" xfId="0" applyNumberFormat="1"/>
    <xf numFmtId="42" fontId="0" fillId="0" borderId="0" xfId="5" applyFont="1"/>
    <xf numFmtId="0" fontId="24" fillId="0" borderId="14" xfId="3" applyFont="1" applyBorder="1" applyAlignment="1">
      <alignment vertical="center"/>
    </xf>
    <xf numFmtId="0" fontId="24" fillId="2" borderId="33" xfId="3" applyFont="1" applyFill="1" applyBorder="1" applyAlignment="1">
      <alignment vertical="center"/>
    </xf>
    <xf numFmtId="165" fontId="2" fillId="4" borderId="34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>
      <alignment horizontal="center"/>
    </xf>
    <xf numFmtId="165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/>
    </xf>
    <xf numFmtId="0" fontId="8" fillId="28" borderId="24" xfId="8" applyFont="1" applyFill="1" applyBorder="1" applyAlignment="1" applyProtection="1">
      <alignment horizontal="center"/>
    </xf>
    <xf numFmtId="0" fontId="8" fillId="28" borderId="24" xfId="8" applyFont="1" applyFill="1" applyBorder="1" applyAlignment="1" applyProtection="1">
      <alignment horizontal="center" vertical="center"/>
    </xf>
    <xf numFmtId="165" fontId="2" fillId="28" borderId="25" xfId="0" applyNumberFormat="1" applyFont="1" applyFill="1" applyBorder="1" applyAlignment="1" applyProtection="1">
      <alignment horizontal="center"/>
      <protection locked="0"/>
    </xf>
    <xf numFmtId="165" fontId="2" fillId="28" borderId="26" xfId="0" applyNumberFormat="1" applyFont="1" applyFill="1" applyBorder="1" applyAlignment="1" applyProtection="1">
      <alignment horizontal="center"/>
      <protection locked="0"/>
    </xf>
    <xf numFmtId="165" fontId="2" fillId="28" borderId="27" xfId="0" applyNumberFormat="1" applyFont="1" applyFill="1" applyBorder="1" applyAlignment="1" applyProtection="1">
      <alignment horizontal="center"/>
      <protection locked="0"/>
    </xf>
    <xf numFmtId="0" fontId="28" fillId="28" borderId="9" xfId="0" applyFont="1" applyFill="1" applyBorder="1" applyAlignment="1">
      <alignment horizontal="center"/>
    </xf>
    <xf numFmtId="0" fontId="28" fillId="28" borderId="10" xfId="0" applyFont="1" applyFill="1" applyBorder="1" applyAlignment="1">
      <alignment horizontal="center"/>
    </xf>
    <xf numFmtId="0" fontId="28" fillId="28" borderId="11" xfId="0" applyFont="1" applyFill="1" applyBorder="1" applyAlignment="1">
      <alignment horizontal="center"/>
    </xf>
    <xf numFmtId="3" fontId="4" fillId="2" borderId="1" xfId="3" applyNumberFormat="1" applyFont="1" applyFill="1" applyBorder="1" applyAlignment="1">
      <alignment horizontal="center" vertical="center"/>
    </xf>
    <xf numFmtId="3" fontId="4" fillId="2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3" fontId="4" fillId="0" borderId="4" xfId="3" applyNumberFormat="1" applyFont="1" applyBorder="1" applyAlignment="1">
      <alignment horizontal="center" vertical="center"/>
    </xf>
    <xf numFmtId="3" fontId="4" fillId="0" borderId="0" xfId="3" applyNumberFormat="1" applyFont="1" applyAlignment="1">
      <alignment horizontal="center" vertical="center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8" fillId="28" borderId="9" xfId="0" applyFont="1" applyFill="1" applyBorder="1" applyAlignment="1">
      <alignment horizontal="center"/>
    </xf>
    <xf numFmtId="0" fontId="8" fillId="28" borderId="10" xfId="0" applyFont="1" applyFill="1" applyBorder="1" applyAlignment="1">
      <alignment horizontal="center"/>
    </xf>
    <xf numFmtId="0" fontId="8" fillId="28" borderId="11" xfId="0" applyFont="1" applyFill="1" applyBorder="1" applyAlignment="1">
      <alignment horizontal="center"/>
    </xf>
    <xf numFmtId="3" fontId="4" fillId="2" borderId="4" xfId="3" applyNumberFormat="1" applyFont="1" applyFill="1" applyBorder="1" applyAlignment="1">
      <alignment horizontal="center" vertical="center"/>
    </xf>
    <xf numFmtId="3" fontId="4" fillId="2" borderId="0" xfId="3" applyNumberFormat="1" applyFont="1" applyFill="1" applyAlignment="1">
      <alignment horizontal="center" vertical="center"/>
    </xf>
    <xf numFmtId="0" fontId="4" fillId="2" borderId="4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/>
    </xf>
    <xf numFmtId="3" fontId="4" fillId="0" borderId="2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3" fontId="4" fillId="2" borderId="5" xfId="3" applyNumberFormat="1" applyFont="1" applyFill="1" applyBorder="1" applyAlignment="1">
      <alignment horizontal="center" vertical="center"/>
    </xf>
    <xf numFmtId="3" fontId="4" fillId="2" borderId="3" xfId="3" applyNumberFormat="1" applyFont="1" applyFill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3" fontId="4" fillId="0" borderId="3" xfId="3" applyNumberFormat="1" applyFont="1" applyBorder="1" applyAlignment="1">
      <alignment horizontal="center" vertical="center"/>
    </xf>
  </cellXfs>
  <cellStyles count="56">
    <cellStyle name="20% - Énfasis1 2" xfId="9" xr:uid="{00000000-0005-0000-0000-000000000000}"/>
    <cellStyle name="20% - Énfasis2 2" xfId="10" xr:uid="{00000000-0005-0000-0000-000001000000}"/>
    <cellStyle name="20% - Énfasis3 2" xfId="11" xr:uid="{00000000-0005-0000-0000-000002000000}"/>
    <cellStyle name="20% - Énfasis4 2" xfId="12" xr:uid="{00000000-0005-0000-0000-000003000000}"/>
    <cellStyle name="20% - Énfasis5 2" xfId="13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16" xr:uid="{00000000-0005-0000-0000-000007000000}"/>
    <cellStyle name="40% - Énfasis3 2" xfId="17" xr:uid="{00000000-0005-0000-0000-000008000000}"/>
    <cellStyle name="40% - Énfasis4 2" xfId="18" xr:uid="{00000000-0005-0000-0000-000009000000}"/>
    <cellStyle name="40% - Énfasis5 2" xfId="19" xr:uid="{00000000-0005-0000-0000-00000A000000}"/>
    <cellStyle name="40% - Énfasis6 2" xfId="20" xr:uid="{00000000-0005-0000-0000-00000B000000}"/>
    <cellStyle name="60% - Énfasis1 2" xfId="21" xr:uid="{00000000-0005-0000-0000-00000C000000}"/>
    <cellStyle name="60% - Énfasis2 2" xfId="22" xr:uid="{00000000-0005-0000-0000-00000D000000}"/>
    <cellStyle name="60% - Énfasis3 2" xfId="23" xr:uid="{00000000-0005-0000-0000-00000E000000}"/>
    <cellStyle name="60% - Énfasis4 2" xfId="24" xr:uid="{00000000-0005-0000-0000-00000F000000}"/>
    <cellStyle name="60% - Énfasis5 2" xfId="25" xr:uid="{00000000-0005-0000-0000-000010000000}"/>
    <cellStyle name="60% - Énfasis6 2" xfId="26" xr:uid="{00000000-0005-0000-0000-000011000000}"/>
    <cellStyle name="Cálculo 2" xfId="27" xr:uid="{00000000-0005-0000-0000-000012000000}"/>
    <cellStyle name="Celda de comprobación 2" xfId="28" xr:uid="{00000000-0005-0000-0000-000013000000}"/>
    <cellStyle name="Celda vinculada 2" xfId="29" xr:uid="{00000000-0005-0000-0000-000014000000}"/>
    <cellStyle name="Encabezado 4 2" xfId="30" xr:uid="{00000000-0005-0000-0000-000015000000}"/>
    <cellStyle name="Énfasis1 2" xfId="31" xr:uid="{00000000-0005-0000-0000-000016000000}"/>
    <cellStyle name="Énfasis2 2" xfId="32" xr:uid="{00000000-0005-0000-0000-000017000000}"/>
    <cellStyle name="Énfasis3 2" xfId="33" xr:uid="{00000000-0005-0000-0000-000018000000}"/>
    <cellStyle name="Énfasis4 2" xfId="34" xr:uid="{00000000-0005-0000-0000-000019000000}"/>
    <cellStyle name="Énfasis5 2" xfId="35" xr:uid="{00000000-0005-0000-0000-00001A000000}"/>
    <cellStyle name="Énfasis6 2" xfId="36" xr:uid="{00000000-0005-0000-0000-00001B000000}"/>
    <cellStyle name="Entrada 2" xfId="37" xr:uid="{00000000-0005-0000-0000-00001C000000}"/>
    <cellStyle name="Incorrecto 2" xfId="38" xr:uid="{00000000-0005-0000-0000-00001D000000}"/>
    <cellStyle name="Millares [0]" xfId="4" builtinId="6"/>
    <cellStyle name="Millares [0] 2" xfId="55" xr:uid="{C2B5A55C-2EDD-4463-85BE-CB52472422E7}"/>
    <cellStyle name="Moneda" xfId="1" builtinId="4"/>
    <cellStyle name="Moneda [0]" xfId="5" builtinId="7"/>
    <cellStyle name="Moneda 2" xfId="39" xr:uid="{00000000-0005-0000-0000-000021000000}"/>
    <cellStyle name="Moneda 3" xfId="54" xr:uid="{A0AFABC1-41E6-4397-AB03-14A661E3C0FA}"/>
    <cellStyle name="Neutral 2" xfId="40" xr:uid="{00000000-0005-0000-0000-000022000000}"/>
    <cellStyle name="Normal" xfId="0" builtinId="0"/>
    <cellStyle name="Normal 2" xfId="6" xr:uid="{00000000-0005-0000-0000-000024000000}"/>
    <cellStyle name="Normal 3" xfId="3" xr:uid="{00000000-0005-0000-0000-000025000000}"/>
    <cellStyle name="Normal 3 2" xfId="7" xr:uid="{00000000-0005-0000-0000-000026000000}"/>
    <cellStyle name="Normal 5" xfId="53" xr:uid="{44210C2B-0A34-461C-9ACD-8CF3158B46C6}"/>
    <cellStyle name="Notas 2" xfId="42" xr:uid="{00000000-0005-0000-0000-000027000000}"/>
    <cellStyle name="Notas 3" xfId="41" xr:uid="{00000000-0005-0000-0000-000028000000}"/>
    <cellStyle name="Porcentaje" xfId="2" builtinId="5"/>
    <cellStyle name="Porcentaje 2" xfId="43" xr:uid="{00000000-0005-0000-0000-000029000000}"/>
    <cellStyle name="Porcentaje 3" xfId="44" xr:uid="{00000000-0005-0000-0000-00002A000000}"/>
    <cellStyle name="Porcentual 2" xfId="45" xr:uid="{00000000-0005-0000-0000-00002C000000}"/>
    <cellStyle name="Salida" xfId="8" builtinId="21"/>
    <cellStyle name="Salida 2" xfId="46" xr:uid="{00000000-0005-0000-0000-00002E000000}"/>
    <cellStyle name="Texto de advertencia 2" xfId="47" xr:uid="{00000000-0005-0000-0000-00002F000000}"/>
    <cellStyle name="Texto explicativo 2" xfId="48" xr:uid="{00000000-0005-0000-0000-000030000000}"/>
    <cellStyle name="Título 2 2" xfId="50" xr:uid="{00000000-0005-0000-0000-000031000000}"/>
    <cellStyle name="Título 3 2" xfId="51" xr:uid="{00000000-0005-0000-0000-000032000000}"/>
    <cellStyle name="Título 4" xfId="49" xr:uid="{00000000-0005-0000-0000-000033000000}"/>
    <cellStyle name="Total 2" xfId="52" xr:uid="{00000000-0005-0000-0000-000034000000}"/>
  </cellStyles>
  <dxfs count="0"/>
  <tableStyles count="0" defaultTableStyle="TableStyleMedium2" defaultPivotStyle="PivotStyleLight16"/>
  <colors>
    <mruColors>
      <color rgb="FF1D3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00000"/>
  </sheetPr>
  <dimension ref="A1:X76"/>
  <sheetViews>
    <sheetView topLeftCell="I1" workbookViewId="0">
      <selection activeCell="M7" sqref="M7:N8"/>
    </sheetView>
  </sheetViews>
  <sheetFormatPr baseColWidth="10" defaultColWidth="11.42578125" defaultRowHeight="15"/>
  <cols>
    <col min="8" max="8" width="11.42578125" style="18"/>
    <col min="10" max="10" width="17.140625" bestFit="1" customWidth="1"/>
    <col min="13" max="13" width="17.28515625" bestFit="1" customWidth="1"/>
    <col min="14" max="14" width="9.42578125" bestFit="1" customWidth="1"/>
    <col min="15" max="15" width="27.28515625" bestFit="1" customWidth="1"/>
    <col min="16" max="18" width="12" hidden="1" customWidth="1"/>
    <col min="19" max="19" width="27.28515625" bestFit="1" customWidth="1"/>
    <col min="20" max="20" width="11.42578125" bestFit="1" customWidth="1"/>
    <col min="21" max="21" width="13.42578125" customWidth="1"/>
    <col min="22" max="22" width="10.85546875" customWidth="1"/>
  </cols>
  <sheetData>
    <row r="1" spans="1:2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</v>
      </c>
      <c r="G1" t="s">
        <v>5</v>
      </c>
      <c r="H1" s="18" t="s">
        <v>6</v>
      </c>
      <c r="P1" s="136" t="s">
        <v>6</v>
      </c>
      <c r="Q1" s="136"/>
      <c r="R1" s="136" t="s">
        <v>3</v>
      </c>
      <c r="S1" s="136"/>
    </row>
    <row r="2" spans="1:24">
      <c r="A2" s="34" t="s">
        <v>7</v>
      </c>
      <c r="B2" s="34"/>
      <c r="C2" s="34"/>
      <c r="D2" s="35">
        <f>S3</f>
        <v>5916.9957617789532</v>
      </c>
      <c r="E2" s="34" t="s">
        <v>8</v>
      </c>
      <c r="F2" s="36">
        <f>$V$2</f>
        <v>0.6</v>
      </c>
      <c r="G2" s="37">
        <f>F2</f>
        <v>0.6</v>
      </c>
      <c r="H2" s="35">
        <f>Q3</f>
        <v>2366.7983047115813</v>
      </c>
      <c r="L2" s="22"/>
      <c r="M2" s="31" t="s">
        <v>9</v>
      </c>
      <c r="N2" s="31" t="s">
        <v>10</v>
      </c>
      <c r="O2" s="32" t="s">
        <v>11</v>
      </c>
      <c r="P2" s="27" t="s">
        <v>12</v>
      </c>
      <c r="Q2" s="27" t="s">
        <v>13</v>
      </c>
      <c r="R2" s="27" t="s">
        <v>12</v>
      </c>
      <c r="S2" s="33" t="s">
        <v>13</v>
      </c>
      <c r="U2" s="25" t="s">
        <v>14</v>
      </c>
      <c r="V2" s="26">
        <v>0.6</v>
      </c>
    </row>
    <row r="3" spans="1:24">
      <c r="A3" s="34" t="s">
        <v>15</v>
      </c>
      <c r="B3" s="34"/>
      <c r="C3" s="34"/>
      <c r="D3" s="35">
        <f>S4</f>
        <v>10988.424333207524</v>
      </c>
      <c r="E3" s="34" t="s">
        <v>8</v>
      </c>
      <c r="F3" s="36">
        <f>$V$2</f>
        <v>0.6</v>
      </c>
      <c r="G3" s="37">
        <f>F3</f>
        <v>0.6</v>
      </c>
      <c r="H3" s="35">
        <f>Q4</f>
        <v>4395.3697332830097</v>
      </c>
      <c r="M3" s="28" t="s">
        <v>7</v>
      </c>
      <c r="N3" s="28" t="s">
        <v>16</v>
      </c>
      <c r="O3" s="23" t="s">
        <v>17</v>
      </c>
      <c r="P3" s="24">
        <v>1903</v>
      </c>
      <c r="Q3" s="24">
        <v>2366.7983047115813</v>
      </c>
      <c r="R3" s="24">
        <v>2538</v>
      </c>
      <c r="S3" s="24">
        <f>Q3/(1-$V$2)</f>
        <v>5916.9957617789532</v>
      </c>
    </row>
    <row r="4" spans="1:24">
      <c r="A4" t="s">
        <v>18</v>
      </c>
      <c r="B4" t="s">
        <v>19</v>
      </c>
      <c r="C4" t="s">
        <v>20</v>
      </c>
      <c r="D4">
        <v>147732</v>
      </c>
      <c r="E4" t="s">
        <v>21</v>
      </c>
      <c r="F4">
        <v>-45</v>
      </c>
      <c r="G4" s="38">
        <f>F4/(-100)</f>
        <v>0.45</v>
      </c>
      <c r="H4" s="18">
        <f>D4*(1-G4)</f>
        <v>81252.600000000006</v>
      </c>
      <c r="M4" s="28" t="s">
        <v>15</v>
      </c>
      <c r="N4" s="28" t="s">
        <v>16</v>
      </c>
      <c r="O4" s="23" t="s">
        <v>22</v>
      </c>
      <c r="P4" s="24">
        <v>3744</v>
      </c>
      <c r="Q4" s="24">
        <v>4395.3697332830097</v>
      </c>
      <c r="R4" s="24">
        <v>4992</v>
      </c>
      <c r="S4" s="24">
        <f>Q4/(1-$V$2)</f>
        <v>10988.424333207524</v>
      </c>
    </row>
    <row r="5" spans="1:24">
      <c r="A5" t="s">
        <v>23</v>
      </c>
      <c r="B5" t="s">
        <v>24</v>
      </c>
      <c r="C5" t="s">
        <v>25</v>
      </c>
      <c r="D5">
        <v>52740</v>
      </c>
      <c r="E5" t="s">
        <v>21</v>
      </c>
      <c r="F5">
        <v>-45</v>
      </c>
      <c r="G5" s="38">
        <f t="shared" ref="G5:G68" si="0">F5/(-100)</f>
        <v>0.45</v>
      </c>
      <c r="H5" s="18">
        <f t="shared" ref="H5:H68" si="1">D5*(1-G5)</f>
        <v>29007.000000000004</v>
      </c>
    </row>
    <row r="6" spans="1:24">
      <c r="A6" t="s">
        <v>26</v>
      </c>
      <c r="B6" t="s">
        <v>27</v>
      </c>
      <c r="C6" t="s">
        <v>28</v>
      </c>
      <c r="D6">
        <v>68812</v>
      </c>
      <c r="E6" t="s">
        <v>21</v>
      </c>
      <c r="F6">
        <v>-45</v>
      </c>
      <c r="G6" s="38">
        <f t="shared" si="0"/>
        <v>0.45</v>
      </c>
      <c r="H6" s="18">
        <f t="shared" si="1"/>
        <v>37846.600000000006</v>
      </c>
    </row>
    <row r="7" spans="1:24">
      <c r="A7" t="s">
        <v>29</v>
      </c>
      <c r="B7" t="s">
        <v>30</v>
      </c>
      <c r="C7" t="s">
        <v>31</v>
      </c>
      <c r="D7">
        <v>51462</v>
      </c>
      <c r="E7" t="s">
        <v>21</v>
      </c>
      <c r="F7">
        <v>-45</v>
      </c>
      <c r="G7" s="38">
        <f t="shared" si="0"/>
        <v>0.45</v>
      </c>
      <c r="H7" s="18">
        <f t="shared" si="1"/>
        <v>28304.100000000002</v>
      </c>
      <c r="M7" s="30" t="s">
        <v>32</v>
      </c>
      <c r="N7" s="29">
        <v>45000</v>
      </c>
      <c r="U7" s="39">
        <v>0.3</v>
      </c>
      <c r="V7" s="39">
        <v>0.6</v>
      </c>
    </row>
    <row r="8" spans="1:24">
      <c r="A8" t="s">
        <v>33</v>
      </c>
      <c r="B8" t="s">
        <v>34</v>
      </c>
      <c r="C8" t="s">
        <v>35</v>
      </c>
      <c r="D8">
        <v>21666</v>
      </c>
      <c r="E8" t="s">
        <v>21</v>
      </c>
      <c r="F8">
        <v>-45</v>
      </c>
      <c r="G8" s="38">
        <f t="shared" si="0"/>
        <v>0.45</v>
      </c>
      <c r="H8" s="18">
        <f t="shared" si="1"/>
        <v>11916.300000000001</v>
      </c>
      <c r="M8" s="30" t="s">
        <v>36</v>
      </c>
      <c r="N8" s="29">
        <v>15000</v>
      </c>
      <c r="T8" s="25" t="s">
        <v>37</v>
      </c>
      <c r="U8" s="25" t="s">
        <v>38</v>
      </c>
      <c r="V8" s="25" t="s">
        <v>3</v>
      </c>
    </row>
    <row r="9" spans="1:24">
      <c r="A9" t="s">
        <v>39</v>
      </c>
      <c r="B9" t="s">
        <v>40</v>
      </c>
      <c r="C9" t="s">
        <v>25</v>
      </c>
      <c r="D9">
        <v>23648</v>
      </c>
      <c r="E9" t="s">
        <v>21</v>
      </c>
      <c r="F9">
        <v>-45</v>
      </c>
      <c r="G9" s="38">
        <f t="shared" si="0"/>
        <v>0.45</v>
      </c>
      <c r="H9" s="18">
        <f t="shared" si="1"/>
        <v>13006.400000000001</v>
      </c>
      <c r="S9" s="41" t="s">
        <v>17</v>
      </c>
      <c r="T9" s="42">
        <v>1656.7588132981068</v>
      </c>
      <c r="U9" s="24">
        <f>T9/(1-$U$7)</f>
        <v>2366.7983047115813</v>
      </c>
      <c r="V9" s="24">
        <f>U9/(1-$V$7)</f>
        <v>5916.9957617789532</v>
      </c>
      <c r="X9">
        <v>6300</v>
      </c>
    </row>
    <row r="10" spans="1:24">
      <c r="A10" t="s">
        <v>41</v>
      </c>
      <c r="B10" t="s">
        <v>42</v>
      </c>
      <c r="C10" t="s">
        <v>28</v>
      </c>
      <c r="D10">
        <v>23413</v>
      </c>
      <c r="E10" t="s">
        <v>21</v>
      </c>
      <c r="F10">
        <v>-45</v>
      </c>
      <c r="G10" s="38">
        <f t="shared" si="0"/>
        <v>0.45</v>
      </c>
      <c r="H10" s="18">
        <f t="shared" si="1"/>
        <v>12877.150000000001</v>
      </c>
      <c r="S10" s="41" t="s">
        <v>22</v>
      </c>
      <c r="T10" s="42">
        <v>3076.7588132981064</v>
      </c>
      <c r="U10" s="24">
        <f>T10/(1-$U$7)</f>
        <v>4395.3697332830097</v>
      </c>
      <c r="V10" s="24">
        <f>U10/(1-$V$7)</f>
        <v>10988.424333207524</v>
      </c>
      <c r="X10">
        <v>10900</v>
      </c>
    </row>
    <row r="11" spans="1:24">
      <c r="A11" t="s">
        <v>43</v>
      </c>
      <c r="B11" t="s">
        <v>44</v>
      </c>
      <c r="C11" t="s">
        <v>45</v>
      </c>
      <c r="D11">
        <v>25188</v>
      </c>
      <c r="E11" t="s">
        <v>8</v>
      </c>
      <c r="F11">
        <v>-43</v>
      </c>
      <c r="G11" s="38">
        <f t="shared" si="0"/>
        <v>0.43</v>
      </c>
      <c r="H11" s="18">
        <f t="shared" si="1"/>
        <v>14357.160000000002</v>
      </c>
    </row>
    <row r="12" spans="1:24">
      <c r="A12" t="s">
        <v>46</v>
      </c>
      <c r="B12" t="s">
        <v>47</v>
      </c>
      <c r="C12" t="s">
        <v>31</v>
      </c>
      <c r="D12">
        <v>35620</v>
      </c>
      <c r="E12" t="s">
        <v>21</v>
      </c>
      <c r="F12">
        <v>-45</v>
      </c>
      <c r="G12" s="38">
        <f t="shared" si="0"/>
        <v>0.45</v>
      </c>
      <c r="H12" s="18">
        <f t="shared" si="1"/>
        <v>19591</v>
      </c>
    </row>
    <row r="13" spans="1:24">
      <c r="A13" t="s">
        <v>48</v>
      </c>
      <c r="B13" t="s">
        <v>49</v>
      </c>
      <c r="C13" t="s">
        <v>50</v>
      </c>
      <c r="D13">
        <v>87443</v>
      </c>
      <c r="E13" t="s">
        <v>51</v>
      </c>
      <c r="F13">
        <v>-29</v>
      </c>
      <c r="G13" s="38">
        <f t="shared" si="0"/>
        <v>0.28999999999999998</v>
      </c>
      <c r="H13" s="18">
        <f t="shared" si="1"/>
        <v>62084.53</v>
      </c>
    </row>
    <row r="14" spans="1:24">
      <c r="A14" t="s">
        <v>52</v>
      </c>
      <c r="B14" t="s">
        <v>53</v>
      </c>
      <c r="C14" t="s">
        <v>54</v>
      </c>
      <c r="D14">
        <v>40102</v>
      </c>
      <c r="E14" t="s">
        <v>8</v>
      </c>
      <c r="F14">
        <v>-43</v>
      </c>
      <c r="G14" s="38">
        <f t="shared" si="0"/>
        <v>0.43</v>
      </c>
      <c r="H14" s="18">
        <f t="shared" si="1"/>
        <v>22858.140000000003</v>
      </c>
      <c r="U14" s="39">
        <v>0.2</v>
      </c>
      <c r="V14" s="39">
        <v>0.43</v>
      </c>
    </row>
    <row r="15" spans="1:24">
      <c r="A15" t="s">
        <v>55</v>
      </c>
      <c r="B15" t="s">
        <v>56</v>
      </c>
      <c r="C15" t="s">
        <v>57</v>
      </c>
      <c r="D15">
        <v>117524</v>
      </c>
      <c r="E15" t="s">
        <v>58</v>
      </c>
      <c r="F15">
        <v>-38</v>
      </c>
      <c r="G15" s="38">
        <f t="shared" si="0"/>
        <v>0.38</v>
      </c>
      <c r="H15" s="18">
        <f t="shared" si="1"/>
        <v>72864.88</v>
      </c>
      <c r="T15" s="25" t="s">
        <v>37</v>
      </c>
      <c r="U15" s="25" t="s">
        <v>38</v>
      </c>
      <c r="V15" s="25" t="s">
        <v>3</v>
      </c>
    </row>
    <row r="16" spans="1:24">
      <c r="A16" t="s">
        <v>59</v>
      </c>
      <c r="B16" t="s">
        <v>34</v>
      </c>
      <c r="C16" t="s">
        <v>35</v>
      </c>
      <c r="D16">
        <v>9013</v>
      </c>
      <c r="E16" t="s">
        <v>21</v>
      </c>
      <c r="F16">
        <v>-45</v>
      </c>
      <c r="G16" s="38">
        <f t="shared" si="0"/>
        <v>0.45</v>
      </c>
      <c r="H16" s="18">
        <f t="shared" si="1"/>
        <v>4957.1500000000005</v>
      </c>
      <c r="S16" s="41" t="s">
        <v>17</v>
      </c>
      <c r="T16" s="42">
        <v>1656.7588132981068</v>
      </c>
      <c r="U16" s="24">
        <f>T16/(1-$U$14)</f>
        <v>2070.9485166226332</v>
      </c>
      <c r="V16" s="24">
        <f>U16/(1-$V$14)</f>
        <v>3633.2430116186542</v>
      </c>
    </row>
    <row r="17" spans="1:22">
      <c r="A17" t="s">
        <v>60</v>
      </c>
      <c r="B17" t="s">
        <v>61</v>
      </c>
      <c r="C17" t="s">
        <v>25</v>
      </c>
      <c r="D17">
        <v>21688</v>
      </c>
      <c r="E17" t="s">
        <v>21</v>
      </c>
      <c r="F17">
        <v>-45</v>
      </c>
      <c r="G17" s="38">
        <f t="shared" si="0"/>
        <v>0.45</v>
      </c>
      <c r="H17" s="18">
        <f t="shared" si="1"/>
        <v>11928.400000000001</v>
      </c>
      <c r="S17" s="41" t="s">
        <v>22</v>
      </c>
      <c r="T17" s="42">
        <v>3076.7588132981064</v>
      </c>
      <c r="U17" s="24">
        <f>T17/(1-$U$14)</f>
        <v>3845.9485166226327</v>
      </c>
      <c r="V17" s="24">
        <f>U17/(1-$V$14)</f>
        <v>6747.2780993379511</v>
      </c>
    </row>
    <row r="18" spans="1:22">
      <c r="A18" t="s">
        <v>62</v>
      </c>
      <c r="B18" t="s">
        <v>42</v>
      </c>
      <c r="C18" t="s">
        <v>28</v>
      </c>
      <c r="D18">
        <v>30347</v>
      </c>
      <c r="E18" t="s">
        <v>21</v>
      </c>
      <c r="F18">
        <v>-45</v>
      </c>
      <c r="G18" s="38">
        <f t="shared" si="0"/>
        <v>0.45</v>
      </c>
      <c r="H18" s="18">
        <f t="shared" si="1"/>
        <v>16690.850000000002</v>
      </c>
    </row>
    <row r="19" spans="1:22">
      <c r="A19" t="s">
        <v>63</v>
      </c>
      <c r="B19" t="s">
        <v>64</v>
      </c>
      <c r="C19" t="s">
        <v>45</v>
      </c>
      <c r="D19">
        <v>22486</v>
      </c>
      <c r="E19" t="s">
        <v>8</v>
      </c>
      <c r="F19">
        <v>-43</v>
      </c>
      <c r="G19" s="38">
        <f t="shared" si="0"/>
        <v>0.43</v>
      </c>
      <c r="H19" s="18">
        <f t="shared" si="1"/>
        <v>12817.020000000002</v>
      </c>
    </row>
    <row r="20" spans="1:22">
      <c r="A20" t="s">
        <v>65</v>
      </c>
      <c r="B20" t="s">
        <v>66</v>
      </c>
      <c r="C20" t="s">
        <v>31</v>
      </c>
      <c r="D20">
        <v>27337</v>
      </c>
      <c r="E20" t="s">
        <v>21</v>
      </c>
      <c r="F20">
        <v>-45</v>
      </c>
      <c r="G20" s="38">
        <f t="shared" si="0"/>
        <v>0.45</v>
      </c>
      <c r="H20" s="18">
        <f t="shared" si="1"/>
        <v>15035.35</v>
      </c>
    </row>
    <row r="21" spans="1:22">
      <c r="A21" t="s">
        <v>67</v>
      </c>
      <c r="B21" t="s">
        <v>68</v>
      </c>
      <c r="C21" t="s">
        <v>69</v>
      </c>
      <c r="D21">
        <v>31837</v>
      </c>
      <c r="E21" t="s">
        <v>8</v>
      </c>
      <c r="F21">
        <v>-43</v>
      </c>
      <c r="G21" s="38">
        <f t="shared" si="0"/>
        <v>0.43</v>
      </c>
      <c r="H21" s="18">
        <f t="shared" si="1"/>
        <v>18147.090000000004</v>
      </c>
    </row>
    <row r="22" spans="1:22">
      <c r="A22" t="s">
        <v>70</v>
      </c>
      <c r="B22" t="s">
        <v>53</v>
      </c>
      <c r="C22" t="s">
        <v>54</v>
      </c>
      <c r="D22">
        <v>41245</v>
      </c>
      <c r="E22" t="s">
        <v>8</v>
      </c>
      <c r="F22">
        <v>-43</v>
      </c>
      <c r="G22" s="38">
        <f t="shared" si="0"/>
        <v>0.43</v>
      </c>
      <c r="H22" s="18">
        <f t="shared" si="1"/>
        <v>23509.65</v>
      </c>
    </row>
    <row r="23" spans="1:22">
      <c r="A23" t="s">
        <v>71</v>
      </c>
      <c r="B23" t="s">
        <v>72</v>
      </c>
      <c r="C23" t="s">
        <v>54</v>
      </c>
      <c r="D23">
        <v>50128</v>
      </c>
      <c r="E23" t="s">
        <v>8</v>
      </c>
      <c r="F23">
        <v>-43</v>
      </c>
      <c r="G23" s="38">
        <f t="shared" si="0"/>
        <v>0.43</v>
      </c>
      <c r="H23" s="18">
        <f t="shared" si="1"/>
        <v>28572.960000000003</v>
      </c>
    </row>
    <row r="24" spans="1:22">
      <c r="A24" t="s">
        <v>73</v>
      </c>
      <c r="B24" t="s">
        <v>74</v>
      </c>
      <c r="C24" t="s">
        <v>69</v>
      </c>
      <c r="D24">
        <v>21544</v>
      </c>
      <c r="E24" t="s">
        <v>8</v>
      </c>
      <c r="F24">
        <v>-43</v>
      </c>
      <c r="G24" s="38">
        <f t="shared" si="0"/>
        <v>0.43</v>
      </c>
      <c r="H24" s="18">
        <f t="shared" si="1"/>
        <v>12280.080000000002</v>
      </c>
    </row>
    <row r="25" spans="1:22">
      <c r="A25" t="s">
        <v>75</v>
      </c>
      <c r="B25" t="s">
        <v>76</v>
      </c>
      <c r="C25" t="s">
        <v>35</v>
      </c>
      <c r="D25">
        <v>15789</v>
      </c>
      <c r="E25" t="s">
        <v>21</v>
      </c>
      <c r="F25">
        <v>-45</v>
      </c>
      <c r="G25" s="38">
        <f t="shared" si="0"/>
        <v>0.45</v>
      </c>
      <c r="H25" s="18">
        <f t="shared" si="1"/>
        <v>8683.9500000000007</v>
      </c>
    </row>
    <row r="26" spans="1:22">
      <c r="A26" t="s">
        <v>77</v>
      </c>
      <c r="B26" t="s">
        <v>61</v>
      </c>
      <c r="C26" t="s">
        <v>25</v>
      </c>
      <c r="D26">
        <v>26109</v>
      </c>
      <c r="E26" t="s">
        <v>21</v>
      </c>
      <c r="F26">
        <v>-45</v>
      </c>
      <c r="G26" s="38">
        <f t="shared" si="0"/>
        <v>0.45</v>
      </c>
      <c r="H26" s="18">
        <f t="shared" si="1"/>
        <v>14359.95</v>
      </c>
    </row>
    <row r="27" spans="1:22">
      <c r="A27" t="s">
        <v>78</v>
      </c>
      <c r="B27" t="s">
        <v>79</v>
      </c>
      <c r="C27" t="s">
        <v>45</v>
      </c>
      <c r="D27">
        <v>18273</v>
      </c>
      <c r="E27" t="s">
        <v>8</v>
      </c>
      <c r="F27">
        <v>-43</v>
      </c>
      <c r="G27" s="38">
        <f t="shared" si="0"/>
        <v>0.43</v>
      </c>
      <c r="H27" s="18">
        <f t="shared" si="1"/>
        <v>10415.61</v>
      </c>
    </row>
    <row r="28" spans="1:22">
      <c r="A28" t="s">
        <v>80</v>
      </c>
      <c r="B28" t="s">
        <v>81</v>
      </c>
      <c r="C28" t="s">
        <v>31</v>
      </c>
      <c r="D28">
        <v>26338</v>
      </c>
      <c r="E28" t="s">
        <v>21</v>
      </c>
      <c r="F28">
        <v>-45</v>
      </c>
      <c r="G28" s="38">
        <f t="shared" si="0"/>
        <v>0.45</v>
      </c>
      <c r="H28" s="18">
        <f t="shared" si="1"/>
        <v>14485.900000000001</v>
      </c>
    </row>
    <row r="29" spans="1:22">
      <c r="A29" t="s">
        <v>82</v>
      </c>
      <c r="B29" t="s">
        <v>83</v>
      </c>
      <c r="C29" t="s">
        <v>84</v>
      </c>
      <c r="D29">
        <v>26252</v>
      </c>
      <c r="E29" t="s">
        <v>85</v>
      </c>
      <c r="F29">
        <v>-33</v>
      </c>
      <c r="G29" s="38">
        <f t="shared" si="0"/>
        <v>0.33</v>
      </c>
      <c r="H29" s="18">
        <f t="shared" si="1"/>
        <v>17588.839999999997</v>
      </c>
    </row>
    <row r="30" spans="1:22">
      <c r="A30" t="s">
        <v>86</v>
      </c>
      <c r="B30" t="s">
        <v>87</v>
      </c>
      <c r="C30" t="s">
        <v>88</v>
      </c>
      <c r="D30">
        <v>16957</v>
      </c>
      <c r="E30" t="s">
        <v>21</v>
      </c>
      <c r="F30">
        <v>-45</v>
      </c>
      <c r="G30" s="38">
        <f t="shared" si="0"/>
        <v>0.45</v>
      </c>
      <c r="H30" s="18">
        <f t="shared" si="1"/>
        <v>9326.35</v>
      </c>
    </row>
    <row r="31" spans="1:22">
      <c r="A31" t="s">
        <v>89</v>
      </c>
      <c r="B31" t="s">
        <v>34</v>
      </c>
      <c r="C31" t="s">
        <v>35</v>
      </c>
      <c r="D31">
        <v>9498</v>
      </c>
      <c r="E31" t="s">
        <v>21</v>
      </c>
      <c r="F31">
        <v>-45</v>
      </c>
      <c r="G31" s="38">
        <f t="shared" si="0"/>
        <v>0.45</v>
      </c>
      <c r="H31" s="18">
        <f t="shared" si="1"/>
        <v>5223.9000000000005</v>
      </c>
    </row>
    <row r="32" spans="1:22">
      <c r="A32" t="s">
        <v>90</v>
      </c>
      <c r="B32" t="s">
        <v>91</v>
      </c>
      <c r="C32" t="s">
        <v>25</v>
      </c>
      <c r="D32">
        <v>23214</v>
      </c>
      <c r="E32" t="s">
        <v>21</v>
      </c>
      <c r="F32">
        <v>-45</v>
      </c>
      <c r="G32" s="38">
        <f t="shared" si="0"/>
        <v>0.45</v>
      </c>
      <c r="H32" s="18">
        <f t="shared" si="1"/>
        <v>12767.7</v>
      </c>
    </row>
    <row r="33" spans="1:8">
      <c r="A33" t="s">
        <v>92</v>
      </c>
      <c r="B33" t="s">
        <v>93</v>
      </c>
      <c r="C33" t="s">
        <v>28</v>
      </c>
      <c r="D33">
        <v>7773</v>
      </c>
      <c r="E33" t="s">
        <v>21</v>
      </c>
      <c r="F33">
        <v>-45</v>
      </c>
      <c r="G33" s="38">
        <f t="shared" si="0"/>
        <v>0.45</v>
      </c>
      <c r="H33" s="18">
        <f t="shared" si="1"/>
        <v>4275.1500000000005</v>
      </c>
    </row>
    <row r="34" spans="1:8">
      <c r="A34" t="s">
        <v>94</v>
      </c>
      <c r="B34" t="s">
        <v>19</v>
      </c>
      <c r="C34" t="s">
        <v>20</v>
      </c>
      <c r="D34">
        <v>66713</v>
      </c>
      <c r="E34" t="s">
        <v>21</v>
      </c>
      <c r="F34">
        <v>-45</v>
      </c>
      <c r="G34" s="38">
        <f t="shared" si="0"/>
        <v>0.45</v>
      </c>
      <c r="H34" s="18">
        <f t="shared" si="1"/>
        <v>36692.15</v>
      </c>
    </row>
    <row r="35" spans="1:8">
      <c r="A35" t="s">
        <v>95</v>
      </c>
      <c r="B35" t="s">
        <v>96</v>
      </c>
      <c r="C35" t="s">
        <v>97</v>
      </c>
      <c r="D35">
        <v>243457</v>
      </c>
      <c r="E35" t="s">
        <v>21</v>
      </c>
      <c r="F35">
        <v>-45</v>
      </c>
      <c r="G35" s="38">
        <f t="shared" si="0"/>
        <v>0.45</v>
      </c>
      <c r="H35" s="18">
        <f t="shared" si="1"/>
        <v>133901.35</v>
      </c>
    </row>
    <row r="36" spans="1:8">
      <c r="A36" t="s">
        <v>98</v>
      </c>
      <c r="B36" t="s">
        <v>34</v>
      </c>
      <c r="C36" t="s">
        <v>35</v>
      </c>
      <c r="D36">
        <v>13722</v>
      </c>
      <c r="E36" t="s">
        <v>21</v>
      </c>
      <c r="F36">
        <v>-45</v>
      </c>
      <c r="G36" s="38">
        <f t="shared" si="0"/>
        <v>0.45</v>
      </c>
      <c r="H36" s="18">
        <f t="shared" si="1"/>
        <v>7547.1</v>
      </c>
    </row>
    <row r="37" spans="1:8">
      <c r="A37" t="s">
        <v>99</v>
      </c>
      <c r="B37" t="s">
        <v>61</v>
      </c>
      <c r="C37" t="s">
        <v>25</v>
      </c>
      <c r="D37">
        <v>19278</v>
      </c>
      <c r="E37" t="s">
        <v>21</v>
      </c>
      <c r="F37">
        <v>-45</v>
      </c>
      <c r="G37" s="38">
        <f t="shared" si="0"/>
        <v>0.45</v>
      </c>
      <c r="H37" s="18">
        <f t="shared" si="1"/>
        <v>10602.900000000001</v>
      </c>
    </row>
    <row r="38" spans="1:8">
      <c r="A38" t="s">
        <v>100</v>
      </c>
      <c r="B38" t="s">
        <v>93</v>
      </c>
      <c r="C38" t="s">
        <v>28</v>
      </c>
      <c r="D38">
        <v>13994</v>
      </c>
      <c r="E38" t="s">
        <v>21</v>
      </c>
      <c r="F38">
        <v>-45</v>
      </c>
      <c r="G38" s="38">
        <f t="shared" si="0"/>
        <v>0.45</v>
      </c>
      <c r="H38" s="18">
        <f t="shared" si="1"/>
        <v>7696.7000000000007</v>
      </c>
    </row>
    <row r="39" spans="1:8">
      <c r="A39" t="s">
        <v>101</v>
      </c>
      <c r="B39" t="s">
        <v>19</v>
      </c>
      <c r="C39" t="s">
        <v>20</v>
      </c>
      <c r="D39">
        <v>30034</v>
      </c>
      <c r="E39" t="s">
        <v>21</v>
      </c>
      <c r="F39">
        <v>-45</v>
      </c>
      <c r="G39" s="38">
        <f t="shared" si="0"/>
        <v>0.45</v>
      </c>
      <c r="H39" s="18">
        <f t="shared" si="1"/>
        <v>16518.7</v>
      </c>
    </row>
    <row r="40" spans="1:8">
      <c r="A40" t="s">
        <v>102</v>
      </c>
      <c r="B40" t="s">
        <v>79</v>
      </c>
      <c r="C40" t="s">
        <v>45</v>
      </c>
      <c r="D40">
        <v>22857</v>
      </c>
      <c r="E40" t="s">
        <v>8</v>
      </c>
      <c r="F40">
        <v>-43</v>
      </c>
      <c r="G40" s="38">
        <f t="shared" si="0"/>
        <v>0.43</v>
      </c>
      <c r="H40" s="18">
        <f t="shared" si="1"/>
        <v>13028.490000000002</v>
      </c>
    </row>
    <row r="41" spans="1:8">
      <c r="A41" t="s">
        <v>103</v>
      </c>
      <c r="B41" t="s">
        <v>104</v>
      </c>
      <c r="C41" t="s">
        <v>31</v>
      </c>
      <c r="D41">
        <v>45733</v>
      </c>
      <c r="E41" t="s">
        <v>21</v>
      </c>
      <c r="F41">
        <v>-45</v>
      </c>
      <c r="G41" s="38">
        <f t="shared" si="0"/>
        <v>0.45</v>
      </c>
      <c r="H41" s="18">
        <f t="shared" si="1"/>
        <v>25153.15</v>
      </c>
    </row>
    <row r="42" spans="1:8">
      <c r="A42" t="s">
        <v>105</v>
      </c>
      <c r="B42" t="s">
        <v>106</v>
      </c>
      <c r="C42" t="s">
        <v>31</v>
      </c>
      <c r="D42">
        <v>14671</v>
      </c>
      <c r="E42" t="s">
        <v>21</v>
      </c>
      <c r="F42">
        <v>-45</v>
      </c>
      <c r="G42" s="38">
        <f t="shared" si="0"/>
        <v>0.45</v>
      </c>
      <c r="H42" s="18">
        <f t="shared" si="1"/>
        <v>8069.0500000000011</v>
      </c>
    </row>
    <row r="43" spans="1:8">
      <c r="A43" t="s">
        <v>107</v>
      </c>
      <c r="B43" t="s">
        <v>34</v>
      </c>
      <c r="C43" t="s">
        <v>35</v>
      </c>
      <c r="D43">
        <v>13280</v>
      </c>
      <c r="E43" t="s">
        <v>21</v>
      </c>
      <c r="F43">
        <v>-45</v>
      </c>
      <c r="G43" s="38">
        <f t="shared" si="0"/>
        <v>0.45</v>
      </c>
      <c r="H43" s="18">
        <f t="shared" si="1"/>
        <v>7304.0000000000009</v>
      </c>
    </row>
    <row r="44" spans="1:8">
      <c r="A44" t="s">
        <v>108</v>
      </c>
      <c r="B44" t="s">
        <v>109</v>
      </c>
      <c r="C44" t="s">
        <v>31</v>
      </c>
      <c r="D44">
        <v>28956</v>
      </c>
      <c r="E44" t="s">
        <v>21</v>
      </c>
      <c r="F44">
        <v>-45</v>
      </c>
      <c r="G44" s="38">
        <f t="shared" si="0"/>
        <v>0.45</v>
      </c>
      <c r="H44" s="18">
        <f t="shared" si="1"/>
        <v>15925.800000000001</v>
      </c>
    </row>
    <row r="45" spans="1:8">
      <c r="A45" t="s">
        <v>110</v>
      </c>
      <c r="B45" t="s">
        <v>111</v>
      </c>
      <c r="C45" t="s">
        <v>88</v>
      </c>
      <c r="D45">
        <v>25875</v>
      </c>
      <c r="E45" t="s">
        <v>21</v>
      </c>
      <c r="F45">
        <v>-45</v>
      </c>
      <c r="G45" s="38">
        <f t="shared" si="0"/>
        <v>0.45</v>
      </c>
      <c r="H45" s="18">
        <f t="shared" si="1"/>
        <v>14231.250000000002</v>
      </c>
    </row>
    <row r="46" spans="1:8">
      <c r="A46" t="s">
        <v>112</v>
      </c>
      <c r="B46" t="s">
        <v>113</v>
      </c>
      <c r="C46" t="s">
        <v>50</v>
      </c>
      <c r="D46">
        <v>60216</v>
      </c>
      <c r="E46" t="s">
        <v>51</v>
      </c>
      <c r="F46">
        <v>-29</v>
      </c>
      <c r="G46" s="38">
        <f t="shared" si="0"/>
        <v>0.28999999999999998</v>
      </c>
      <c r="H46" s="18">
        <f t="shared" si="1"/>
        <v>42753.36</v>
      </c>
    </row>
    <row r="47" spans="1:8">
      <c r="A47" t="s">
        <v>114</v>
      </c>
      <c r="B47" t="s">
        <v>74</v>
      </c>
      <c r="C47" t="s">
        <v>69</v>
      </c>
      <c r="D47">
        <v>98396</v>
      </c>
      <c r="E47" t="s">
        <v>8</v>
      </c>
      <c r="F47">
        <v>-43</v>
      </c>
      <c r="G47" s="38">
        <f t="shared" si="0"/>
        <v>0.43</v>
      </c>
      <c r="H47" s="18">
        <f t="shared" si="1"/>
        <v>56085.720000000008</v>
      </c>
    </row>
    <row r="48" spans="1:8">
      <c r="A48" t="s">
        <v>115</v>
      </c>
      <c r="B48" t="s">
        <v>53</v>
      </c>
      <c r="C48" t="s">
        <v>54</v>
      </c>
      <c r="D48">
        <v>53822</v>
      </c>
      <c r="E48" t="s">
        <v>8</v>
      </c>
      <c r="F48">
        <v>-43</v>
      </c>
      <c r="G48" s="38">
        <f t="shared" si="0"/>
        <v>0.43</v>
      </c>
      <c r="H48" s="18">
        <f t="shared" si="1"/>
        <v>30678.540000000005</v>
      </c>
    </row>
    <row r="49" spans="1:8">
      <c r="A49" t="s">
        <v>116</v>
      </c>
      <c r="B49" t="s">
        <v>117</v>
      </c>
      <c r="C49" t="s">
        <v>54</v>
      </c>
      <c r="D49">
        <v>40656</v>
      </c>
      <c r="E49" t="s">
        <v>8</v>
      </c>
      <c r="F49">
        <v>-43</v>
      </c>
      <c r="G49" s="38">
        <f t="shared" si="0"/>
        <v>0.43</v>
      </c>
      <c r="H49" s="18">
        <f t="shared" si="1"/>
        <v>23173.920000000002</v>
      </c>
    </row>
    <row r="50" spans="1:8">
      <c r="A50" t="s">
        <v>118</v>
      </c>
      <c r="B50" t="s">
        <v>119</v>
      </c>
      <c r="C50" t="s">
        <v>57</v>
      </c>
      <c r="D50">
        <v>96717</v>
      </c>
      <c r="E50" t="s">
        <v>58</v>
      </c>
      <c r="F50">
        <v>-38</v>
      </c>
      <c r="G50" s="38">
        <f t="shared" si="0"/>
        <v>0.38</v>
      </c>
      <c r="H50" s="18">
        <f t="shared" si="1"/>
        <v>59964.54</v>
      </c>
    </row>
    <row r="51" spans="1:8">
      <c r="A51" t="s">
        <v>120</v>
      </c>
      <c r="B51" t="s">
        <v>121</v>
      </c>
      <c r="C51" t="s">
        <v>54</v>
      </c>
      <c r="D51">
        <v>80095</v>
      </c>
      <c r="E51" t="s">
        <v>8</v>
      </c>
      <c r="F51">
        <v>-43</v>
      </c>
      <c r="G51" s="38">
        <f t="shared" si="0"/>
        <v>0.43</v>
      </c>
      <c r="H51" s="18">
        <f t="shared" si="1"/>
        <v>45654.15</v>
      </c>
    </row>
    <row r="52" spans="1:8">
      <c r="A52" t="s">
        <v>122</v>
      </c>
      <c r="B52" t="s">
        <v>123</v>
      </c>
      <c r="C52" t="s">
        <v>45</v>
      </c>
      <c r="D52">
        <v>22634</v>
      </c>
      <c r="E52" t="s">
        <v>8</v>
      </c>
      <c r="F52">
        <v>-43</v>
      </c>
      <c r="G52" s="38">
        <f t="shared" si="0"/>
        <v>0.43</v>
      </c>
      <c r="H52" s="18">
        <f t="shared" si="1"/>
        <v>12901.380000000001</v>
      </c>
    </row>
    <row r="53" spans="1:8">
      <c r="A53" t="s">
        <v>124</v>
      </c>
      <c r="B53" t="s">
        <v>125</v>
      </c>
      <c r="C53" t="s">
        <v>88</v>
      </c>
      <c r="D53">
        <v>28750</v>
      </c>
      <c r="E53" t="s">
        <v>21</v>
      </c>
      <c r="F53">
        <v>-45</v>
      </c>
      <c r="G53" s="38">
        <f t="shared" si="0"/>
        <v>0.45</v>
      </c>
      <c r="H53" s="18">
        <f t="shared" si="1"/>
        <v>15812.500000000002</v>
      </c>
    </row>
    <row r="54" spans="1:8">
      <c r="A54" t="s">
        <v>126</v>
      </c>
      <c r="B54" t="s">
        <v>127</v>
      </c>
      <c r="C54" t="s">
        <v>31</v>
      </c>
      <c r="D54">
        <v>27337</v>
      </c>
      <c r="E54" t="s">
        <v>21</v>
      </c>
      <c r="F54">
        <v>-45</v>
      </c>
      <c r="G54" s="38">
        <f t="shared" si="0"/>
        <v>0.45</v>
      </c>
      <c r="H54" s="18">
        <f t="shared" si="1"/>
        <v>15035.35</v>
      </c>
    </row>
    <row r="55" spans="1:8">
      <c r="A55" t="s">
        <v>128</v>
      </c>
      <c r="B55" t="s">
        <v>68</v>
      </c>
      <c r="C55" t="s">
        <v>69</v>
      </c>
      <c r="D55">
        <v>31837</v>
      </c>
      <c r="E55" t="s">
        <v>8</v>
      </c>
      <c r="F55">
        <v>-43</v>
      </c>
      <c r="G55" s="38">
        <f t="shared" si="0"/>
        <v>0.43</v>
      </c>
      <c r="H55" s="18">
        <f t="shared" si="1"/>
        <v>18147.090000000004</v>
      </c>
    </row>
    <row r="56" spans="1:8">
      <c r="A56" t="s">
        <v>129</v>
      </c>
      <c r="B56" t="s">
        <v>61</v>
      </c>
      <c r="C56" t="s">
        <v>25</v>
      </c>
      <c r="D56">
        <v>22346</v>
      </c>
      <c r="E56" t="s">
        <v>21</v>
      </c>
      <c r="F56">
        <v>-45</v>
      </c>
      <c r="G56" s="38">
        <f t="shared" si="0"/>
        <v>0.45</v>
      </c>
      <c r="H56" s="18">
        <f t="shared" si="1"/>
        <v>12290.300000000001</v>
      </c>
    </row>
    <row r="57" spans="1:8">
      <c r="A57" t="s">
        <v>130</v>
      </c>
      <c r="B57" t="s">
        <v>93</v>
      </c>
      <c r="C57" t="s">
        <v>28</v>
      </c>
      <c r="D57">
        <v>17493</v>
      </c>
      <c r="E57" t="s">
        <v>21</v>
      </c>
      <c r="F57">
        <v>-45</v>
      </c>
      <c r="G57" s="38">
        <f t="shared" si="0"/>
        <v>0.45</v>
      </c>
      <c r="H57" s="18">
        <f t="shared" si="1"/>
        <v>9621.1500000000015</v>
      </c>
    </row>
    <row r="58" spans="1:8">
      <c r="A58" t="s">
        <v>131</v>
      </c>
      <c r="B58" t="s">
        <v>132</v>
      </c>
      <c r="C58" t="s">
        <v>45</v>
      </c>
      <c r="D58">
        <v>10618</v>
      </c>
      <c r="E58" t="s">
        <v>8</v>
      </c>
      <c r="F58">
        <v>-43</v>
      </c>
      <c r="G58" s="38">
        <f t="shared" si="0"/>
        <v>0.43</v>
      </c>
      <c r="H58" s="18">
        <f t="shared" si="1"/>
        <v>6052.26</v>
      </c>
    </row>
    <row r="59" spans="1:8">
      <c r="A59" t="s">
        <v>133</v>
      </c>
      <c r="B59" t="s">
        <v>134</v>
      </c>
      <c r="C59" t="s">
        <v>69</v>
      </c>
      <c r="D59">
        <v>68523</v>
      </c>
      <c r="E59" t="s">
        <v>8</v>
      </c>
      <c r="F59">
        <v>-43</v>
      </c>
      <c r="G59" s="38">
        <f t="shared" si="0"/>
        <v>0.43</v>
      </c>
      <c r="H59" s="18">
        <f t="shared" si="1"/>
        <v>39058.110000000008</v>
      </c>
    </row>
    <row r="60" spans="1:8">
      <c r="A60" t="s">
        <v>135</v>
      </c>
      <c r="B60" t="s">
        <v>24</v>
      </c>
      <c r="C60" t="s">
        <v>25</v>
      </c>
      <c r="D60">
        <v>20092</v>
      </c>
      <c r="E60" t="s">
        <v>21</v>
      </c>
      <c r="F60">
        <v>-45</v>
      </c>
      <c r="G60" s="38">
        <f t="shared" si="0"/>
        <v>0.45</v>
      </c>
      <c r="H60" s="18">
        <f t="shared" si="1"/>
        <v>11050.6</v>
      </c>
    </row>
    <row r="61" spans="1:8">
      <c r="A61" t="s">
        <v>136</v>
      </c>
      <c r="B61" t="s">
        <v>137</v>
      </c>
      <c r="C61" t="s">
        <v>28</v>
      </c>
      <c r="D61">
        <v>15999</v>
      </c>
      <c r="E61" t="s">
        <v>21</v>
      </c>
      <c r="F61">
        <v>-45</v>
      </c>
      <c r="G61" s="38">
        <f t="shared" si="0"/>
        <v>0.45</v>
      </c>
      <c r="H61" s="18">
        <f t="shared" si="1"/>
        <v>8799.4500000000007</v>
      </c>
    </row>
    <row r="62" spans="1:8">
      <c r="A62" t="s">
        <v>138</v>
      </c>
      <c r="B62" t="s">
        <v>132</v>
      </c>
      <c r="C62" t="s">
        <v>45</v>
      </c>
      <c r="D62">
        <v>10618</v>
      </c>
      <c r="E62" t="s">
        <v>8</v>
      </c>
      <c r="F62">
        <v>-43</v>
      </c>
      <c r="G62" s="38">
        <f t="shared" si="0"/>
        <v>0.43</v>
      </c>
      <c r="H62" s="18">
        <f t="shared" si="1"/>
        <v>6052.26</v>
      </c>
    </row>
    <row r="63" spans="1:8">
      <c r="A63" t="s">
        <v>139</v>
      </c>
      <c r="B63" t="s">
        <v>140</v>
      </c>
      <c r="C63" t="s">
        <v>31</v>
      </c>
      <c r="D63">
        <v>13655</v>
      </c>
      <c r="E63" t="s">
        <v>21</v>
      </c>
      <c r="F63">
        <v>-45</v>
      </c>
      <c r="G63" s="38">
        <f t="shared" si="0"/>
        <v>0.45</v>
      </c>
      <c r="H63" s="18">
        <f t="shared" si="1"/>
        <v>7510.2500000000009</v>
      </c>
    </row>
    <row r="64" spans="1:8">
      <c r="A64" t="s">
        <v>141</v>
      </c>
      <c r="B64" t="s">
        <v>74</v>
      </c>
      <c r="C64" t="s">
        <v>69</v>
      </c>
      <c r="D64">
        <v>10144</v>
      </c>
      <c r="E64" t="s">
        <v>8</v>
      </c>
      <c r="F64">
        <v>-43</v>
      </c>
      <c r="G64" s="38">
        <f t="shared" si="0"/>
        <v>0.43</v>
      </c>
      <c r="H64" s="18">
        <f t="shared" si="1"/>
        <v>5782.0800000000008</v>
      </c>
    </row>
    <row r="65" spans="1:8">
      <c r="A65" t="s">
        <v>142</v>
      </c>
      <c r="B65" t="s">
        <v>19</v>
      </c>
      <c r="C65" t="s">
        <v>20</v>
      </c>
      <c r="D65">
        <v>4511</v>
      </c>
      <c r="E65" t="s">
        <v>21</v>
      </c>
      <c r="F65">
        <v>-45</v>
      </c>
      <c r="G65" s="38">
        <f t="shared" si="0"/>
        <v>0.45</v>
      </c>
      <c r="H65" s="18">
        <f t="shared" si="1"/>
        <v>2481.0500000000002</v>
      </c>
    </row>
    <row r="66" spans="1:8">
      <c r="A66" t="s">
        <v>143</v>
      </c>
      <c r="B66" t="s">
        <v>93</v>
      </c>
      <c r="C66" t="s">
        <v>28</v>
      </c>
      <c r="D66">
        <v>13721</v>
      </c>
      <c r="E66" t="s">
        <v>21</v>
      </c>
      <c r="F66">
        <v>-45</v>
      </c>
      <c r="G66" s="38">
        <f t="shared" si="0"/>
        <v>0.45</v>
      </c>
      <c r="H66" s="18">
        <f t="shared" si="1"/>
        <v>7546.55</v>
      </c>
    </row>
    <row r="67" spans="1:8">
      <c r="A67" t="s">
        <v>144</v>
      </c>
      <c r="B67" t="s">
        <v>145</v>
      </c>
      <c r="C67" t="s">
        <v>45</v>
      </c>
      <c r="D67">
        <v>9539</v>
      </c>
      <c r="E67" t="s">
        <v>8</v>
      </c>
      <c r="F67">
        <v>-43</v>
      </c>
      <c r="G67" s="38">
        <f t="shared" si="0"/>
        <v>0.43</v>
      </c>
      <c r="H67" s="18">
        <f t="shared" si="1"/>
        <v>5437.2300000000005</v>
      </c>
    </row>
    <row r="68" spans="1:8">
      <c r="A68" t="s">
        <v>146</v>
      </c>
      <c r="B68" t="s">
        <v>147</v>
      </c>
      <c r="C68" t="s">
        <v>54</v>
      </c>
      <c r="D68">
        <v>16573</v>
      </c>
      <c r="E68" t="s">
        <v>8</v>
      </c>
      <c r="F68">
        <v>-43</v>
      </c>
      <c r="G68" s="38">
        <f t="shared" si="0"/>
        <v>0.43</v>
      </c>
      <c r="H68" s="18">
        <f t="shared" si="1"/>
        <v>9446.61</v>
      </c>
    </row>
    <row r="69" spans="1:8">
      <c r="A69" t="s">
        <v>148</v>
      </c>
      <c r="B69" t="s">
        <v>34</v>
      </c>
      <c r="C69" t="s">
        <v>35</v>
      </c>
      <c r="D69">
        <v>6259</v>
      </c>
      <c r="E69" t="s">
        <v>21</v>
      </c>
      <c r="F69">
        <v>-45</v>
      </c>
      <c r="G69" s="38">
        <f t="shared" ref="G69:G75" si="2">F69/(-100)</f>
        <v>0.45</v>
      </c>
      <c r="H69" s="18">
        <f t="shared" ref="H69:H75" si="3">D69*(1-G69)</f>
        <v>3442.4500000000003</v>
      </c>
    </row>
    <row r="70" spans="1:8">
      <c r="A70" t="s">
        <v>149</v>
      </c>
      <c r="B70" t="s">
        <v>61</v>
      </c>
      <c r="C70" t="s">
        <v>25</v>
      </c>
      <c r="D70">
        <v>13499</v>
      </c>
      <c r="E70" t="s">
        <v>21</v>
      </c>
      <c r="F70">
        <v>-45</v>
      </c>
      <c r="G70" s="38">
        <f t="shared" si="2"/>
        <v>0.45</v>
      </c>
      <c r="H70" s="18">
        <f t="shared" si="3"/>
        <v>7424.4500000000007</v>
      </c>
    </row>
    <row r="71" spans="1:8">
      <c r="A71" t="s">
        <v>150</v>
      </c>
      <c r="B71" t="s">
        <v>132</v>
      </c>
      <c r="C71" t="s">
        <v>45</v>
      </c>
      <c r="D71">
        <v>16868</v>
      </c>
      <c r="E71" t="s">
        <v>8</v>
      </c>
      <c r="F71">
        <v>-43</v>
      </c>
      <c r="G71" s="38">
        <f t="shared" si="2"/>
        <v>0.43</v>
      </c>
      <c r="H71" s="18">
        <f t="shared" si="3"/>
        <v>9614.76</v>
      </c>
    </row>
    <row r="72" spans="1:8">
      <c r="A72" t="s">
        <v>151</v>
      </c>
      <c r="B72" t="s">
        <v>152</v>
      </c>
      <c r="C72" t="s">
        <v>31</v>
      </c>
      <c r="D72">
        <v>15009</v>
      </c>
      <c r="E72" t="s">
        <v>21</v>
      </c>
      <c r="F72">
        <v>-45</v>
      </c>
      <c r="G72" s="38">
        <f t="shared" si="2"/>
        <v>0.45</v>
      </c>
      <c r="H72" s="18">
        <f t="shared" si="3"/>
        <v>8254.9500000000007</v>
      </c>
    </row>
    <row r="73" spans="1:8">
      <c r="A73" t="s">
        <v>153</v>
      </c>
      <c r="B73" t="s">
        <v>154</v>
      </c>
      <c r="C73" t="s">
        <v>155</v>
      </c>
      <c r="D73">
        <v>16643</v>
      </c>
      <c r="E73" t="s">
        <v>8</v>
      </c>
      <c r="F73">
        <v>-43</v>
      </c>
      <c r="G73" s="38">
        <f t="shared" si="2"/>
        <v>0.43</v>
      </c>
      <c r="H73" s="18">
        <f t="shared" si="3"/>
        <v>9486.51</v>
      </c>
    </row>
    <row r="74" spans="1:8">
      <c r="A74" t="s">
        <v>156</v>
      </c>
      <c r="B74" t="s">
        <v>53</v>
      </c>
      <c r="C74" t="s">
        <v>54</v>
      </c>
      <c r="D74">
        <v>37580</v>
      </c>
      <c r="E74" t="s">
        <v>8</v>
      </c>
      <c r="F74">
        <v>-43</v>
      </c>
      <c r="G74" s="38">
        <f t="shared" si="2"/>
        <v>0.43</v>
      </c>
      <c r="H74" s="18">
        <f t="shared" si="3"/>
        <v>21420.600000000002</v>
      </c>
    </row>
    <row r="75" spans="1:8">
      <c r="A75" t="s">
        <v>157</v>
      </c>
      <c r="B75" t="s">
        <v>158</v>
      </c>
      <c r="C75" t="s">
        <v>31</v>
      </c>
      <c r="D75">
        <v>34972</v>
      </c>
      <c r="E75" t="s">
        <v>21</v>
      </c>
      <c r="F75">
        <v>-45</v>
      </c>
      <c r="G75" s="38">
        <f t="shared" si="2"/>
        <v>0.45</v>
      </c>
      <c r="H75" s="18">
        <f t="shared" si="3"/>
        <v>19234.600000000002</v>
      </c>
    </row>
    <row r="76" spans="1:8">
      <c r="A76" t="s">
        <v>159</v>
      </c>
      <c r="B76" t="s">
        <v>160</v>
      </c>
      <c r="C76" t="s">
        <v>35</v>
      </c>
      <c r="D76">
        <v>17398</v>
      </c>
      <c r="E76" t="s">
        <v>21</v>
      </c>
      <c r="F76">
        <v>-45</v>
      </c>
      <c r="G76" s="38">
        <f t="shared" ref="G76" si="4">F76/(-100)</f>
        <v>0.45</v>
      </c>
      <c r="H76" s="18">
        <f t="shared" ref="H76" si="5">D76*(1-G76)</f>
        <v>9568.9000000000015</v>
      </c>
    </row>
  </sheetData>
  <autoFilter ref="A1:H52" xr:uid="{00000000-0009-0000-0000-000000000000}"/>
  <mergeCells count="2">
    <mergeCell ref="P1:Q1"/>
    <mergeCell ref="R1:S1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1:X31"/>
  <sheetViews>
    <sheetView showGridLines="0" zoomScaleNormal="100" workbookViewId="0">
      <selection activeCell="E6" sqref="E6"/>
    </sheetView>
  </sheetViews>
  <sheetFormatPr baseColWidth="10" defaultColWidth="11.42578125" defaultRowHeight="15"/>
  <cols>
    <col min="1" max="1" width="4.7109375" style="1" customWidth="1"/>
    <col min="2" max="2" width="19" bestFit="1" customWidth="1"/>
    <col min="3" max="3" width="14.28515625" bestFit="1" customWidth="1"/>
    <col min="4" max="4" width="5" bestFit="1" customWidth="1"/>
    <col min="5" max="5" width="6.28515625" bestFit="1" customWidth="1"/>
    <col min="6" max="6" width="19" bestFit="1" customWidth="1"/>
    <col min="7" max="7" width="14.28515625" bestFit="1" customWidth="1"/>
    <col min="8" max="8" width="5" bestFit="1" customWidth="1"/>
    <col min="9" max="9" width="6.28515625" bestFit="1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" bestFit="1" customWidth="1"/>
    <col min="19" max="19" width="14.28515625" bestFit="1" customWidth="1"/>
    <col min="20" max="20" width="5" bestFit="1" customWidth="1"/>
    <col min="21" max="21" width="12.7109375" customWidth="1"/>
    <col min="22" max="24" width="11.42578125" style="1"/>
  </cols>
  <sheetData>
    <row r="1" spans="1:24" ht="15.75" customHeight="1" thickBot="1">
      <c r="B1" s="158" t="s">
        <v>374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4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72"/>
    </row>
    <row r="3" spans="1:24" ht="15.75" customHeight="1">
      <c r="A3" s="2"/>
      <c r="B3" s="161" t="s">
        <v>368</v>
      </c>
      <c r="C3" s="162"/>
      <c r="D3" s="162"/>
      <c r="E3" s="162"/>
      <c r="F3" s="161" t="s">
        <v>375</v>
      </c>
      <c r="G3" s="162"/>
      <c r="H3" s="162"/>
      <c r="I3" s="162"/>
      <c r="J3" s="161" t="s">
        <v>376</v>
      </c>
      <c r="K3" s="162"/>
      <c r="L3" s="162"/>
      <c r="M3" s="162"/>
      <c r="N3" s="161" t="s">
        <v>377</v>
      </c>
      <c r="O3" s="162"/>
      <c r="P3" s="162"/>
      <c r="Q3" s="162"/>
      <c r="R3" s="161" t="s">
        <v>378</v>
      </c>
      <c r="S3" s="162"/>
      <c r="T3" s="162"/>
      <c r="U3" s="171"/>
    </row>
    <row r="4" spans="1:24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1:24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2</v>
      </c>
      <c r="M5" s="65">
        <f>L5*'Matriz de Carga'!G4</f>
        <v>185400</v>
      </c>
      <c r="N5" s="63" t="s">
        <v>357</v>
      </c>
      <c r="O5" s="64"/>
      <c r="P5" s="102">
        <v>2.5</v>
      </c>
      <c r="Q5" s="90">
        <f>P5*'Matriz de Carga'!G4</f>
        <v>231750</v>
      </c>
      <c r="R5" s="63" t="s">
        <v>357</v>
      </c>
      <c r="S5" s="64"/>
      <c r="T5" s="102">
        <v>2</v>
      </c>
      <c r="U5" s="65">
        <f>T5*'Matriz de Carga'!G4</f>
        <v>185400</v>
      </c>
      <c r="V5"/>
      <c r="W5"/>
      <c r="X5"/>
    </row>
    <row r="6" spans="1:24">
      <c r="A6" s="47"/>
      <c r="B6" s="66" t="s">
        <v>358</v>
      </c>
      <c r="C6" s="67" t="s">
        <v>359</v>
      </c>
      <c r="D6" s="68">
        <v>4.5</v>
      </c>
      <c r="E6" s="69">
        <f>D6*'Matriz de Carga'!G8</f>
        <v>108135</v>
      </c>
      <c r="F6" s="66" t="s">
        <v>358</v>
      </c>
      <c r="G6" s="67" t="s">
        <v>359</v>
      </c>
      <c r="H6" s="68">
        <v>4.5</v>
      </c>
      <c r="I6" s="69">
        <f>H6*'Matriz de Carga'!G8</f>
        <v>108135</v>
      </c>
      <c r="J6" s="66" t="s">
        <v>358</v>
      </c>
      <c r="K6" s="67" t="s">
        <v>359</v>
      </c>
      <c r="L6" s="68">
        <v>4.5</v>
      </c>
      <c r="M6" s="70">
        <f>E6</f>
        <v>108135</v>
      </c>
      <c r="N6" s="66" t="s">
        <v>358</v>
      </c>
      <c r="O6" s="67" t="s">
        <v>359</v>
      </c>
      <c r="P6" s="68">
        <v>4.5</v>
      </c>
      <c r="Q6" s="69">
        <f>E6</f>
        <v>108135</v>
      </c>
      <c r="R6" s="66" t="s">
        <v>358</v>
      </c>
      <c r="S6" s="67" t="s">
        <v>359</v>
      </c>
      <c r="T6" s="68">
        <v>4.5</v>
      </c>
      <c r="U6" s="70">
        <f>E6</f>
        <v>108135</v>
      </c>
      <c r="V6"/>
    </row>
    <row r="7" spans="1:24">
      <c r="A7" s="47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</row>
    <row r="8" spans="1:24">
      <c r="B8" s="66" t="s">
        <v>137</v>
      </c>
      <c r="C8" s="67" t="s">
        <v>143</v>
      </c>
      <c r="D8" s="76">
        <v>1</v>
      </c>
      <c r="E8" s="48">
        <f>VLOOKUP(C8,'Matriz de Carga'!$B$3:$C$59,2,0)*D8</f>
        <v>21869</v>
      </c>
      <c r="F8" s="66" t="s">
        <v>137</v>
      </c>
      <c r="G8" s="67" t="s">
        <v>143</v>
      </c>
      <c r="H8" s="76">
        <v>1</v>
      </c>
      <c r="I8" s="48">
        <f>VLOOKUP(G8,'Matriz de Carga'!$B$3:$C$59,2,0)*H8</f>
        <v>21869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  <c r="V8"/>
    </row>
    <row r="9" spans="1:24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360</v>
      </c>
      <c r="G9" s="67" t="s">
        <v>314</v>
      </c>
      <c r="H9" s="68">
        <v>1</v>
      </c>
      <c r="I9" s="48">
        <f>VLOOKUP(G9,'Matriz de Carga'!$B:$C,2,0)*H9</f>
        <v>4907</v>
      </c>
      <c r="J9" s="66" t="s">
        <v>137</v>
      </c>
      <c r="K9" s="67" t="s">
        <v>143</v>
      </c>
      <c r="L9" s="76">
        <v>1</v>
      </c>
      <c r="M9" s="71">
        <f>VLOOKUP(K9,'Matriz de Carga'!$B$3:$C$59,2,0)*L9</f>
        <v>21869</v>
      </c>
      <c r="N9" s="66" t="s">
        <v>137</v>
      </c>
      <c r="O9" s="67" t="s">
        <v>143</v>
      </c>
      <c r="P9" s="76">
        <v>1</v>
      </c>
      <c r="Q9" s="48">
        <f>VLOOKUP(O9,'Matriz de Carga'!$B$3:$C$59,2,0)*P9</f>
        <v>21869</v>
      </c>
      <c r="R9" s="66" t="s">
        <v>137</v>
      </c>
      <c r="S9" s="67" t="s">
        <v>143</v>
      </c>
      <c r="T9" s="76">
        <v>1</v>
      </c>
      <c r="U9" s="71">
        <f>VLOOKUP(S9,'Matriz de Carga'!$B$3:$C$59,2,0)*T9</f>
        <v>21869</v>
      </c>
      <c r="V9"/>
    </row>
    <row r="10" spans="1:24">
      <c r="B10" s="66" t="s">
        <v>290</v>
      </c>
      <c r="C10" s="67" t="s">
        <v>316</v>
      </c>
      <c r="D10" s="68">
        <v>1</v>
      </c>
      <c r="E10" s="48">
        <f>VLOOKUP(C10,'Matriz de Carga'!$B$3:$C$59,2,0)*D10</f>
        <v>5975</v>
      </c>
      <c r="F10" s="72" t="s">
        <v>317</v>
      </c>
      <c r="G10" s="73" t="s">
        <v>318</v>
      </c>
      <c r="H10" s="68">
        <v>1</v>
      </c>
      <c r="I10" s="48">
        <f>VLOOKUP(G10,'Matriz de Carga'!$B$3:$C$59,2,0)*H10</f>
        <v>4460</v>
      </c>
      <c r="J10" s="66" t="s">
        <v>360</v>
      </c>
      <c r="K10" s="67" t="s">
        <v>314</v>
      </c>
      <c r="L10" s="68">
        <v>1</v>
      </c>
      <c r="M10" s="71">
        <f>VLOOKUP(K10,'Matriz de Carga'!$B:$C,2,0)*L10</f>
        <v>4907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66" t="s">
        <v>360</v>
      </c>
      <c r="S10" s="67" t="s">
        <v>314</v>
      </c>
      <c r="T10" s="68">
        <v>1</v>
      </c>
      <c r="U10" s="71">
        <f>VLOOKUP(S10,'Matriz de Carga'!$B:$C,2,0)*T10</f>
        <v>4907</v>
      </c>
      <c r="V10"/>
    </row>
    <row r="11" spans="1:24">
      <c r="B11" s="72" t="s">
        <v>317</v>
      </c>
      <c r="C11" s="73" t="s">
        <v>318</v>
      </c>
      <c r="D11" s="68">
        <v>1</v>
      </c>
      <c r="E11" s="48">
        <f>VLOOKUP(C11,'Matriz de Carga'!$B$3:$C$59,2,0)*D11</f>
        <v>4460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306</v>
      </c>
      <c r="O11" s="88" t="s">
        <v>139</v>
      </c>
      <c r="P11" s="76">
        <v>1</v>
      </c>
      <c r="Q11" s="48">
        <f>VLOOKUP(O11,'Matriz de Carga'!$B$3:$C$68,2,0)*P11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</row>
    <row r="12" spans="1:24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66" t="s">
        <v>319</v>
      </c>
      <c r="K12" s="67" t="s">
        <v>320</v>
      </c>
      <c r="L12" s="68">
        <v>1.1499999999999999</v>
      </c>
      <c r="M12" s="71">
        <f>VLOOKUP(K12,'Matriz de Carga'!$B$3:$C$59,2,0)*L12</f>
        <v>37585.449999999997</v>
      </c>
      <c r="N12" s="66" t="s">
        <v>370</v>
      </c>
      <c r="O12" s="88" t="s">
        <v>309</v>
      </c>
      <c r="P12" s="76">
        <v>1</v>
      </c>
      <c r="Q12" s="48">
        <f>VLOOKUP(O12,'Matriz de Carga'!$B$3:$C$59,2,0)*P12</f>
        <v>17858</v>
      </c>
      <c r="R12" s="66" t="s">
        <v>319</v>
      </c>
      <c r="S12" s="67" t="s">
        <v>320</v>
      </c>
      <c r="T12" s="68">
        <v>1.1499999999999999</v>
      </c>
      <c r="U12" s="71">
        <f>VLOOKUP(S12,'Matriz de Carga'!$B$3:$C$59,2,0)*T12</f>
        <v>37585.449999999997</v>
      </c>
      <c r="V12"/>
    </row>
    <row r="13" spans="1:24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6" t="s">
        <v>360</v>
      </c>
      <c r="O13" s="67" t="s">
        <v>314</v>
      </c>
      <c r="P13" s="68">
        <v>1</v>
      </c>
      <c r="Q13" s="48">
        <f>VLOOKUP(O13,'Matriz de Carga'!$B:$C,2,0)*P13</f>
        <v>4907</v>
      </c>
      <c r="R13" s="120"/>
      <c r="U13" s="126"/>
      <c r="V13"/>
    </row>
    <row r="14" spans="1:24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72" t="s">
        <v>317</v>
      </c>
      <c r="O14" s="73" t="s">
        <v>318</v>
      </c>
      <c r="P14" s="68">
        <v>1</v>
      </c>
      <c r="Q14" s="48">
        <f>VLOOKUP(O14,'Matriz de Carga'!$B$3:$C$59,2,0)*P14</f>
        <v>4460</v>
      </c>
      <c r="R14" s="66"/>
      <c r="S14" s="88"/>
      <c r="T14" s="76"/>
      <c r="U14" s="70" t="s">
        <v>361</v>
      </c>
      <c r="V14"/>
    </row>
    <row r="15" spans="1:24">
      <c r="B15" s="72"/>
      <c r="C15" s="73"/>
      <c r="D15" s="73"/>
      <c r="E15" s="69" t="s">
        <v>361</v>
      </c>
      <c r="F15" s="72"/>
      <c r="G15" s="73"/>
      <c r="H15" s="73"/>
      <c r="I15" s="69" t="s">
        <v>361</v>
      </c>
      <c r="J15" s="72"/>
      <c r="K15" s="73"/>
      <c r="L15" s="73"/>
      <c r="M15" s="70" t="s">
        <v>361</v>
      </c>
      <c r="N15" s="66" t="s">
        <v>319</v>
      </c>
      <c r="O15" s="67" t="s">
        <v>320</v>
      </c>
      <c r="P15" s="68">
        <v>1.1499999999999999</v>
      </c>
      <c r="Q15" s="48">
        <f>VLOOKUP(O15,'Matriz de Carga'!$B$3:$C$59,2,0)*P15</f>
        <v>37585.449999999997</v>
      </c>
      <c r="R15" s="66"/>
      <c r="S15" s="88"/>
      <c r="T15" s="76"/>
      <c r="U15" s="70" t="s">
        <v>361</v>
      </c>
      <c r="V15"/>
    </row>
    <row r="16" spans="1:24">
      <c r="B16" s="74" t="s">
        <v>362</v>
      </c>
      <c r="C16" s="75"/>
      <c r="D16" s="75"/>
      <c r="E16" s="77">
        <f>SUM(E6:E15)</f>
        <v>162430</v>
      </c>
      <c r="F16" s="74" t="s">
        <v>362</v>
      </c>
      <c r="G16" s="75"/>
      <c r="H16" s="75"/>
      <c r="I16" s="77">
        <f>SUM(I6:I15)</f>
        <v>156455</v>
      </c>
      <c r="J16" s="74" t="s">
        <v>362</v>
      </c>
      <c r="K16" s="75"/>
      <c r="L16" s="75"/>
      <c r="M16" s="78">
        <f>SUM(M6:M15)</f>
        <v>222939.45</v>
      </c>
      <c r="N16" s="74" t="s">
        <v>362</v>
      </c>
      <c r="O16" s="75"/>
      <c r="P16" s="75"/>
      <c r="Q16" s="77">
        <f>SUM(Q6:Q15)</f>
        <v>320900.45</v>
      </c>
      <c r="R16" s="74" t="s">
        <v>362</v>
      </c>
      <c r="S16" s="75"/>
      <c r="T16" s="75"/>
      <c r="U16" s="78">
        <f>SUM(U6:U15)</f>
        <v>222939.45</v>
      </c>
      <c r="V16"/>
    </row>
    <row r="17" spans="2:22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</row>
    <row r="18" spans="2:22" ht="15.75" thickBot="1">
      <c r="B18" s="84" t="s">
        <v>364</v>
      </c>
      <c r="C18" s="85"/>
      <c r="D18" s="85"/>
      <c r="E18" s="86">
        <f>E16+E5+E17</f>
        <v>307210</v>
      </c>
      <c r="F18" s="84" t="s">
        <v>364</v>
      </c>
      <c r="G18" s="85"/>
      <c r="H18" s="85"/>
      <c r="I18" s="86">
        <f>I16+I5+I17</f>
        <v>301235</v>
      </c>
      <c r="J18" s="84" t="s">
        <v>364</v>
      </c>
      <c r="K18" s="85"/>
      <c r="L18" s="85"/>
      <c r="M18" s="86">
        <f>M16+M5+M17</f>
        <v>423339.45</v>
      </c>
      <c r="N18" s="84" t="s">
        <v>364</v>
      </c>
      <c r="O18" s="85"/>
      <c r="P18" s="85"/>
      <c r="Q18" s="86">
        <f>Q16+Q5+Q17</f>
        <v>567650.44999999995</v>
      </c>
      <c r="R18" s="84" t="s">
        <v>364</v>
      </c>
      <c r="S18" s="85"/>
      <c r="T18" s="85"/>
      <c r="U18" s="87">
        <f>U16+U5+U17</f>
        <v>423339.45</v>
      </c>
      <c r="V18"/>
    </row>
    <row r="19" spans="2:22" ht="15.75" thickBot="1">
      <c r="B19" s="84" t="s">
        <v>365</v>
      </c>
      <c r="C19" s="85"/>
      <c r="D19" s="85"/>
      <c r="E19" s="86">
        <f>E18*1.19</f>
        <v>365579.89999999997</v>
      </c>
      <c r="F19" s="84" t="s">
        <v>365</v>
      </c>
      <c r="G19" s="85"/>
      <c r="H19" s="85"/>
      <c r="I19" s="86">
        <f>I18*1.19</f>
        <v>358469.64999999997</v>
      </c>
      <c r="J19" s="84" t="s">
        <v>365</v>
      </c>
      <c r="K19" s="85"/>
      <c r="L19" s="85"/>
      <c r="M19" s="86">
        <f>M18*1.19</f>
        <v>503773.94549999997</v>
      </c>
      <c r="N19" s="84" t="s">
        <v>365</v>
      </c>
      <c r="O19" s="85"/>
      <c r="P19" s="85"/>
      <c r="Q19" s="86">
        <f>Q18*1.19</f>
        <v>675504.03549999988</v>
      </c>
      <c r="R19" s="84" t="s">
        <v>365</v>
      </c>
      <c r="S19" s="85"/>
      <c r="T19" s="85"/>
      <c r="U19" s="87">
        <f>U18*1.19</f>
        <v>503773.94549999997</v>
      </c>
      <c r="V19"/>
    </row>
    <row r="20" spans="2:22" s="1" customFormat="1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2:22" s="1" customForma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2:22" s="1" customForma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2:22" s="1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2:22" s="1" customFormat="1"/>
    <row r="25" spans="2:22" s="1" customFormat="1"/>
    <row r="26" spans="2:22" s="1" customFormat="1"/>
    <row r="27" spans="2:22" s="1" customFormat="1"/>
    <row r="28" spans="2:22" s="1" customFormat="1"/>
    <row r="29" spans="2:22" s="1" customFormat="1"/>
    <row r="30" spans="2:22" s="1" customFormat="1"/>
    <row r="31" spans="2:22" s="1" customFormat="1"/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U19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6.28515625" bestFit="1" customWidth="1"/>
    <col min="6" max="6" width="16.7109375" bestFit="1" customWidth="1"/>
    <col min="7" max="7" width="14.28515625" bestFit="1" customWidth="1"/>
    <col min="8" max="8" width="5" bestFit="1" customWidth="1"/>
    <col min="9" max="9" width="6.28515625" bestFit="1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379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1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72"/>
    </row>
    <row r="3" spans="1:21" ht="15.75" customHeight="1">
      <c r="A3" s="1"/>
      <c r="B3" s="161" t="s">
        <v>368</v>
      </c>
      <c r="C3" s="162"/>
      <c r="D3" s="162"/>
      <c r="E3" s="162"/>
      <c r="F3" s="161" t="s">
        <v>375</v>
      </c>
      <c r="G3" s="162"/>
      <c r="H3" s="162"/>
      <c r="I3" s="162"/>
      <c r="J3" s="152" t="s">
        <v>376</v>
      </c>
      <c r="K3" s="153"/>
      <c r="L3" s="153"/>
      <c r="M3" s="153"/>
      <c r="N3" s="152" t="s">
        <v>377</v>
      </c>
      <c r="O3" s="153"/>
      <c r="P3" s="153"/>
      <c r="Q3" s="153"/>
      <c r="R3" s="152" t="s">
        <v>378</v>
      </c>
      <c r="S3" s="153"/>
      <c r="T3" s="153"/>
      <c r="U3" s="173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2</v>
      </c>
      <c r="M5" s="65">
        <f>L5*'Matriz de Carga'!G4</f>
        <v>185400</v>
      </c>
      <c r="N5" s="63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2</v>
      </c>
      <c r="U5" s="65">
        <f>T5*'Matriz de Carga'!G4</f>
        <v>185400</v>
      </c>
    </row>
    <row r="6" spans="1:21">
      <c r="B6" s="66" t="s">
        <v>358</v>
      </c>
      <c r="C6" s="67" t="s">
        <v>359</v>
      </c>
      <c r="D6" s="68">
        <v>4.5</v>
      </c>
      <c r="E6" s="69">
        <f>D6*'Matriz de Carga'!G8</f>
        <v>108135</v>
      </c>
      <c r="F6" s="66" t="s">
        <v>358</v>
      </c>
      <c r="G6" s="67" t="s">
        <v>359</v>
      </c>
      <c r="H6" s="68">
        <v>4.5</v>
      </c>
      <c r="I6" s="69">
        <f>E6</f>
        <v>108135</v>
      </c>
      <c r="J6" s="66" t="s">
        <v>358</v>
      </c>
      <c r="K6" s="67" t="s">
        <v>359</v>
      </c>
      <c r="L6" s="68">
        <v>4.5</v>
      </c>
      <c r="M6" s="70">
        <f>E6</f>
        <v>108135</v>
      </c>
      <c r="N6" s="66" t="s">
        <v>358</v>
      </c>
      <c r="O6" s="67" t="s">
        <v>359</v>
      </c>
      <c r="P6" s="68">
        <v>4.5</v>
      </c>
      <c r="Q6" s="69">
        <f>E6</f>
        <v>108135</v>
      </c>
      <c r="R6" s="66" t="s">
        <v>358</v>
      </c>
      <c r="S6" s="67" t="s">
        <v>359</v>
      </c>
      <c r="T6" s="68">
        <v>4.5</v>
      </c>
      <c r="U6" s="70">
        <f>E6</f>
        <v>108135</v>
      </c>
    </row>
    <row r="7" spans="1:21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115"/>
      <c r="C11" s="116"/>
      <c r="D11" s="118"/>
      <c r="E11" s="69" t="s">
        <v>361</v>
      </c>
      <c r="F11" s="115"/>
      <c r="G11" s="116"/>
      <c r="H11" s="118"/>
      <c r="I11" s="69" t="s">
        <v>361</v>
      </c>
      <c r="J11" s="66" t="s">
        <v>319</v>
      </c>
      <c r="K11" s="67" t="s">
        <v>320</v>
      </c>
      <c r="L11" s="68">
        <v>1.1499999999999999</v>
      </c>
      <c r="M11" s="71">
        <f>VLOOKUP(K11,'Matriz de Carga'!$B$3:$C$59,2,0)*L11</f>
        <v>37585.449999999997</v>
      </c>
      <c r="N11" s="66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66" t="s">
        <v>319</v>
      </c>
      <c r="S11" s="67" t="s">
        <v>320</v>
      </c>
      <c r="T11" s="68">
        <v>1.1499999999999999</v>
      </c>
      <c r="U11" s="71">
        <f>VLOOKUP(S11,'Matriz de Carga'!$B$3:$C$59,2,0)*T11</f>
        <v>37585.449999999997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120"/>
      <c r="U12" s="126"/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72"/>
      <c r="K13" s="73"/>
      <c r="L13" s="73"/>
      <c r="M13" s="70" t="s">
        <v>361</v>
      </c>
      <c r="N13" s="66" t="s">
        <v>319</v>
      </c>
      <c r="O13" s="67" t="s">
        <v>320</v>
      </c>
      <c r="P13" s="68">
        <v>1.1499999999999999</v>
      </c>
      <c r="Q13" s="48">
        <f>VLOOKUP(O13,'Matriz de Carga'!$B$3:$C$59,2,0)*P13</f>
        <v>37585.449999999997</v>
      </c>
      <c r="R13" s="66"/>
      <c r="S13" s="88"/>
      <c r="T13" s="76"/>
      <c r="U13" s="70" t="s">
        <v>361</v>
      </c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66"/>
      <c r="O14" s="88"/>
      <c r="P14" s="76"/>
      <c r="Q14" s="69" t="s">
        <v>361</v>
      </c>
      <c r="R14" s="66"/>
      <c r="S14" s="88"/>
      <c r="T14" s="76"/>
      <c r="U14" s="70" t="s">
        <v>361</v>
      </c>
    </row>
    <row r="15" spans="1:21">
      <c r="B15" s="72"/>
      <c r="C15" s="73"/>
      <c r="D15" s="73"/>
      <c r="E15" s="69" t="s">
        <v>361</v>
      </c>
      <c r="F15" s="72"/>
      <c r="G15" s="73"/>
      <c r="H15" s="73"/>
      <c r="I15" s="69" t="s">
        <v>361</v>
      </c>
      <c r="J15" s="72"/>
      <c r="K15" s="73"/>
      <c r="L15" s="73"/>
      <c r="M15" s="70" t="s">
        <v>361</v>
      </c>
      <c r="N15" s="66"/>
      <c r="O15" s="88"/>
      <c r="P15" s="76"/>
      <c r="Q15" s="69" t="s">
        <v>361</v>
      </c>
      <c r="R15" s="66"/>
      <c r="S15" s="88"/>
      <c r="T15" s="76"/>
      <c r="U15" s="70" t="s">
        <v>361</v>
      </c>
    </row>
    <row r="16" spans="1:21">
      <c r="B16" s="74" t="s">
        <v>362</v>
      </c>
      <c r="C16" s="75"/>
      <c r="D16" s="75"/>
      <c r="E16" s="77">
        <f>SUM(E6:E15)</f>
        <v>152119</v>
      </c>
      <c r="F16" s="74" t="s">
        <v>362</v>
      </c>
      <c r="G16" s="75"/>
      <c r="H16" s="75"/>
      <c r="I16" s="77">
        <f>SUM(I6:I15)</f>
        <v>146144</v>
      </c>
      <c r="J16" s="74" t="s">
        <v>362</v>
      </c>
      <c r="K16" s="75"/>
      <c r="L16" s="75"/>
      <c r="M16" s="78">
        <f>SUM(M6:M15)</f>
        <v>212628.45</v>
      </c>
      <c r="N16" s="74" t="s">
        <v>362</v>
      </c>
      <c r="O16" s="75"/>
      <c r="P16" s="75"/>
      <c r="Q16" s="77">
        <f>SUM(Q6:Q15)</f>
        <v>292731.45</v>
      </c>
      <c r="R16" s="74" t="s">
        <v>362</v>
      </c>
      <c r="S16" s="75"/>
      <c r="T16" s="75"/>
      <c r="U16" s="78">
        <f>SUM(U6:U15)</f>
        <v>212628.45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296899</v>
      </c>
      <c r="F18" s="84" t="s">
        <v>364</v>
      </c>
      <c r="G18" s="85"/>
      <c r="H18" s="85"/>
      <c r="I18" s="86">
        <f>I16+I5+I17</f>
        <v>290924</v>
      </c>
      <c r="J18" s="84" t="s">
        <v>364</v>
      </c>
      <c r="K18" s="85"/>
      <c r="L18" s="85"/>
      <c r="M18" s="86">
        <f>M16+M5+M17</f>
        <v>413028.45</v>
      </c>
      <c r="N18" s="84" t="s">
        <v>364</v>
      </c>
      <c r="O18" s="85"/>
      <c r="P18" s="85"/>
      <c r="Q18" s="86">
        <f>Q16+Q5+Q17</f>
        <v>530211.44999999995</v>
      </c>
      <c r="R18" s="84" t="s">
        <v>364</v>
      </c>
      <c r="S18" s="85"/>
      <c r="T18" s="85"/>
      <c r="U18" s="87">
        <f>U16+U5+U17</f>
        <v>413028.45</v>
      </c>
    </row>
    <row r="19" spans="2:21" ht="15.75" thickBot="1">
      <c r="B19" s="84" t="s">
        <v>365</v>
      </c>
      <c r="C19" s="85"/>
      <c r="D19" s="85"/>
      <c r="E19" s="86">
        <f>E18*1.19</f>
        <v>353309.81</v>
      </c>
      <c r="F19" s="84" t="s">
        <v>365</v>
      </c>
      <c r="G19" s="85"/>
      <c r="H19" s="85"/>
      <c r="I19" s="86">
        <f>I18*1.19</f>
        <v>346199.56</v>
      </c>
      <c r="J19" s="84" t="s">
        <v>365</v>
      </c>
      <c r="K19" s="85"/>
      <c r="L19" s="85"/>
      <c r="M19" s="86">
        <f>M18*1.19</f>
        <v>491503.85550000001</v>
      </c>
      <c r="N19" s="84" t="s">
        <v>365</v>
      </c>
      <c r="O19" s="85"/>
      <c r="P19" s="85"/>
      <c r="Q19" s="86">
        <f>Q18*1.19</f>
        <v>630951.62549999997</v>
      </c>
      <c r="R19" s="84" t="s">
        <v>365</v>
      </c>
      <c r="S19" s="85"/>
      <c r="T19" s="85"/>
      <c r="U19" s="87">
        <f>U18*1.19</f>
        <v>491503.85550000001</v>
      </c>
    </row>
  </sheetData>
  <sheetProtection selectLockedCells="1" selectUnlockedCells="1"/>
  <mergeCells count="11">
    <mergeCell ref="F2:I2"/>
    <mergeCell ref="B1:U1"/>
    <mergeCell ref="B3:E3"/>
    <mergeCell ref="J3:M3"/>
    <mergeCell ref="N3:Q3"/>
    <mergeCell ref="R3:U3"/>
    <mergeCell ref="B2:E2"/>
    <mergeCell ref="J2:M2"/>
    <mergeCell ref="N2:Q2"/>
    <mergeCell ref="R2:U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U19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7.140625" bestFit="1" customWidth="1"/>
    <col min="6" max="6" width="16.7109375" bestFit="1" customWidth="1"/>
    <col min="7" max="7" width="14.28515625" bestFit="1" customWidth="1"/>
    <col min="8" max="8" width="5" bestFit="1" customWidth="1"/>
    <col min="9" max="9" width="7.140625" bestFit="1" customWidth="1"/>
    <col min="10" max="10" width="17.14062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380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72"/>
    </row>
    <row r="3" spans="1:21" ht="15.75" customHeight="1">
      <c r="A3" s="2"/>
      <c r="B3" s="161" t="s">
        <v>368</v>
      </c>
      <c r="C3" s="162"/>
      <c r="D3" s="162"/>
      <c r="E3" s="162"/>
      <c r="F3" s="161" t="s">
        <v>375</v>
      </c>
      <c r="G3" s="162"/>
      <c r="H3" s="162"/>
      <c r="I3" s="162"/>
      <c r="J3" s="161" t="s">
        <v>376</v>
      </c>
      <c r="K3" s="162"/>
      <c r="L3" s="162"/>
      <c r="M3" s="162"/>
      <c r="N3" s="161" t="s">
        <v>377</v>
      </c>
      <c r="O3" s="162"/>
      <c r="P3" s="162"/>
      <c r="Q3" s="162"/>
      <c r="R3" s="161" t="s">
        <v>378</v>
      </c>
      <c r="S3" s="162"/>
      <c r="T3" s="162"/>
      <c r="U3" s="171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1.8</v>
      </c>
      <c r="M5" s="65">
        <f>L5*'Matriz de Carga'!G4</f>
        <v>166860</v>
      </c>
      <c r="N5" s="63" t="s">
        <v>357</v>
      </c>
      <c r="O5" s="64"/>
      <c r="P5" s="102">
        <v>2.2000000000000002</v>
      </c>
      <c r="Q5" s="90">
        <f>P5*'Matriz de Carga'!G4</f>
        <v>203940.00000000003</v>
      </c>
      <c r="R5" s="63" t="s">
        <v>357</v>
      </c>
      <c r="S5" s="64"/>
      <c r="T5" s="102">
        <v>1.8</v>
      </c>
      <c r="U5" s="65">
        <f>T5*'Matriz de Carga'!G4</f>
        <v>166860</v>
      </c>
    </row>
    <row r="6" spans="1:21">
      <c r="A6" s="18"/>
      <c r="B6" s="66" t="s">
        <v>358</v>
      </c>
      <c r="C6" s="67" t="s">
        <v>359</v>
      </c>
      <c r="D6" s="68">
        <v>4.5</v>
      </c>
      <c r="E6" s="69">
        <f>D6*'Matriz de Carga'!G8</f>
        <v>108135</v>
      </c>
      <c r="F6" s="66" t="s">
        <v>358</v>
      </c>
      <c r="G6" s="67" t="s">
        <v>359</v>
      </c>
      <c r="H6" s="68">
        <v>4.5</v>
      </c>
      <c r="I6" s="69">
        <f>E6</f>
        <v>108135</v>
      </c>
      <c r="J6" s="66" t="s">
        <v>358</v>
      </c>
      <c r="K6" s="67" t="s">
        <v>359</v>
      </c>
      <c r="L6" s="68">
        <v>4.5</v>
      </c>
      <c r="M6" s="70">
        <f>E6</f>
        <v>108135</v>
      </c>
      <c r="N6" s="66" t="s">
        <v>358</v>
      </c>
      <c r="O6" s="67" t="s">
        <v>359</v>
      </c>
      <c r="P6" s="68">
        <v>4.5</v>
      </c>
      <c r="Q6" s="69">
        <f>E6</f>
        <v>108135</v>
      </c>
      <c r="R6" s="66" t="s">
        <v>358</v>
      </c>
      <c r="S6" s="67" t="s">
        <v>359</v>
      </c>
      <c r="T6" s="68">
        <v>4.5</v>
      </c>
      <c r="U6" s="70">
        <f>E6</f>
        <v>108135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66" t="s">
        <v>319</v>
      </c>
      <c r="K11" s="67" t="s">
        <v>320</v>
      </c>
      <c r="L11" s="68">
        <v>1</v>
      </c>
      <c r="M11" s="71">
        <f>VLOOKUP(K11,'Matriz de Carga'!$B$3:$C$59,2,0)*L11</f>
        <v>32683</v>
      </c>
      <c r="N11" s="66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66" t="s">
        <v>319</v>
      </c>
      <c r="S11" s="67" t="s">
        <v>320</v>
      </c>
      <c r="T11" s="68">
        <v>1</v>
      </c>
      <c r="U11" s="71">
        <f>VLOOKUP(S11,'Matriz de Carga'!$B$3:$C$59,2,0)*T11</f>
        <v>32683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120"/>
      <c r="U12" s="126"/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72"/>
      <c r="K13" s="73"/>
      <c r="L13" s="73"/>
      <c r="M13" s="70" t="s">
        <v>361</v>
      </c>
      <c r="N13" s="66" t="s">
        <v>319</v>
      </c>
      <c r="O13" s="67" t="s">
        <v>320</v>
      </c>
      <c r="P13" s="68">
        <v>1</v>
      </c>
      <c r="Q13" s="48">
        <f>VLOOKUP(O13,'Matriz de Carga'!$B$3:$C$59,2,0)*P13</f>
        <v>32683</v>
      </c>
      <c r="R13" s="66"/>
      <c r="S13" s="88"/>
      <c r="T13" s="76"/>
      <c r="U13" s="70" t="s">
        <v>361</v>
      </c>
    </row>
    <row r="14" spans="1:21">
      <c r="B14" s="72"/>
      <c r="C14" s="73"/>
      <c r="D14" s="73"/>
      <c r="E14" s="69" t="str">
        <f>IFERROR(#REF!/(1-#REF!),"")</f>
        <v/>
      </c>
      <c r="F14" s="72"/>
      <c r="G14" s="73"/>
      <c r="H14" s="73"/>
      <c r="I14" s="69" t="str">
        <f>IFERROR(#REF!/(1-#REF!),"")</f>
        <v/>
      </c>
      <c r="J14" s="72"/>
      <c r="K14" s="73"/>
      <c r="L14" s="73"/>
      <c r="M14" s="70" t="str">
        <f>IFERROR(#REF!/(1-#REF!),"")</f>
        <v/>
      </c>
      <c r="N14" s="66"/>
      <c r="O14" s="88"/>
      <c r="P14" s="76"/>
      <c r="Q14" s="69" t="str">
        <f>IFERROR(#REF!/(1-#REF!),"")</f>
        <v/>
      </c>
      <c r="R14" s="66"/>
      <c r="S14" s="88"/>
      <c r="T14" s="76"/>
      <c r="U14" s="70" t="str">
        <f>IFERROR(#REF!/(1-#REF!),"")</f>
        <v/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6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152119</v>
      </c>
      <c r="F16" s="74" t="s">
        <v>362</v>
      </c>
      <c r="G16" s="75"/>
      <c r="H16" s="75"/>
      <c r="I16" s="77">
        <f>SUM(I6:I15)</f>
        <v>146144</v>
      </c>
      <c r="J16" s="74" t="s">
        <v>362</v>
      </c>
      <c r="K16" s="75"/>
      <c r="L16" s="75"/>
      <c r="M16" s="78">
        <f>SUM(M6:M15)</f>
        <v>207726</v>
      </c>
      <c r="N16" s="74" t="s">
        <v>362</v>
      </c>
      <c r="O16" s="75"/>
      <c r="P16" s="75"/>
      <c r="Q16" s="77">
        <f>SUM(Q6:Q15)</f>
        <v>287829</v>
      </c>
      <c r="R16" s="74" t="s">
        <v>362</v>
      </c>
      <c r="S16" s="75"/>
      <c r="T16" s="75"/>
      <c r="U16" s="78">
        <f>SUM(U6:U15)</f>
        <v>207726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296899</v>
      </c>
      <c r="F18" s="84" t="s">
        <v>364</v>
      </c>
      <c r="G18" s="85"/>
      <c r="H18" s="85"/>
      <c r="I18" s="86">
        <f>I16+I5+I17</f>
        <v>290924</v>
      </c>
      <c r="J18" s="84" t="s">
        <v>364</v>
      </c>
      <c r="K18" s="85"/>
      <c r="L18" s="85"/>
      <c r="M18" s="86">
        <f>M16+M5+M17</f>
        <v>389586</v>
      </c>
      <c r="N18" s="84" t="s">
        <v>364</v>
      </c>
      <c r="O18" s="85"/>
      <c r="P18" s="85"/>
      <c r="Q18" s="86">
        <f>Q16+Q5+Q17</f>
        <v>506769</v>
      </c>
      <c r="R18" s="84" t="s">
        <v>364</v>
      </c>
      <c r="S18" s="85"/>
      <c r="T18" s="85"/>
      <c r="U18" s="87">
        <f>U16+U5+U17</f>
        <v>389586</v>
      </c>
    </row>
    <row r="19" spans="2:21" ht="15.75" thickBot="1">
      <c r="B19" s="84" t="s">
        <v>365</v>
      </c>
      <c r="C19" s="85"/>
      <c r="D19" s="85"/>
      <c r="E19" s="86">
        <f>E18*1.19</f>
        <v>353309.81</v>
      </c>
      <c r="F19" s="84" t="s">
        <v>365</v>
      </c>
      <c r="G19" s="85"/>
      <c r="H19" s="85"/>
      <c r="I19" s="86">
        <f>I18*1.19</f>
        <v>346199.56</v>
      </c>
      <c r="J19" s="84" t="s">
        <v>365</v>
      </c>
      <c r="K19" s="85"/>
      <c r="L19" s="85"/>
      <c r="M19" s="86">
        <f>M18*1.19</f>
        <v>463607.33999999997</v>
      </c>
      <c r="N19" s="84" t="s">
        <v>365</v>
      </c>
      <c r="O19" s="85"/>
      <c r="P19" s="85"/>
      <c r="Q19" s="86">
        <f>Q18*1.19</f>
        <v>603055.11</v>
      </c>
      <c r="R19" s="84" t="s">
        <v>365</v>
      </c>
      <c r="S19" s="85"/>
      <c r="T19" s="85"/>
      <c r="U19" s="87">
        <f>U18*1.19</f>
        <v>463607.33999999997</v>
      </c>
    </row>
  </sheetData>
  <sheetProtection selectLockedCells="1" selectUnlockedCells="1"/>
  <mergeCells count="11">
    <mergeCell ref="B1:U1"/>
    <mergeCell ref="B3:E3"/>
    <mergeCell ref="J3:M3"/>
    <mergeCell ref="N3:Q3"/>
    <mergeCell ref="R3:U3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A1:X35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style="1" customWidth="1"/>
    <col min="2" max="2" width="16.7109375" bestFit="1" customWidth="1"/>
    <col min="3" max="3" width="14.28515625" bestFit="1" customWidth="1"/>
    <col min="4" max="4" width="5" bestFit="1" customWidth="1"/>
    <col min="5" max="5" width="7.140625" bestFit="1" customWidth="1"/>
    <col min="6" max="6" width="16.7109375" bestFit="1" customWidth="1"/>
    <col min="7" max="7" width="14.28515625" bestFit="1" customWidth="1"/>
    <col min="8" max="8" width="5" bestFit="1" customWidth="1"/>
    <col min="9" max="9" width="7.140625" bestFit="1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  <col min="22" max="24" width="11.42578125" style="1"/>
  </cols>
  <sheetData>
    <row r="1" spans="1:22" ht="15.75" customHeight="1" thickBot="1">
      <c r="B1" s="158" t="s">
        <v>381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  <c r="V1"/>
    </row>
    <row r="2" spans="1:22" ht="15" customHeight="1">
      <c r="A2" s="2"/>
      <c r="B2" s="166" t="s">
        <v>349</v>
      </c>
      <c r="C2" s="167"/>
      <c r="D2" s="167"/>
      <c r="E2" s="167"/>
      <c r="F2" s="166" t="s">
        <v>349</v>
      </c>
      <c r="G2" s="167"/>
      <c r="H2" s="167"/>
      <c r="I2" s="167"/>
      <c r="J2" s="166" t="s">
        <v>349</v>
      </c>
      <c r="K2" s="167"/>
      <c r="L2" s="167"/>
      <c r="M2" s="167"/>
      <c r="N2" s="166" t="s">
        <v>349</v>
      </c>
      <c r="O2" s="167"/>
      <c r="P2" s="167"/>
      <c r="Q2" s="167"/>
      <c r="R2" s="166" t="s">
        <v>349</v>
      </c>
      <c r="S2" s="167"/>
      <c r="T2" s="167"/>
      <c r="U2" s="174"/>
      <c r="V2"/>
    </row>
    <row r="3" spans="1:22" ht="15.75" customHeight="1">
      <c r="A3" s="2"/>
      <c r="B3" s="161" t="s">
        <v>368</v>
      </c>
      <c r="C3" s="162"/>
      <c r="D3" s="162"/>
      <c r="E3" s="162"/>
      <c r="F3" s="161" t="s">
        <v>375</v>
      </c>
      <c r="G3" s="162"/>
      <c r="H3" s="162"/>
      <c r="I3" s="162"/>
      <c r="J3" s="152" t="s">
        <v>376</v>
      </c>
      <c r="K3" s="153"/>
      <c r="L3" s="153"/>
      <c r="M3" s="153"/>
      <c r="N3" s="152" t="s">
        <v>377</v>
      </c>
      <c r="O3" s="153"/>
      <c r="P3" s="153"/>
      <c r="Q3" s="153"/>
      <c r="R3" s="152" t="s">
        <v>378</v>
      </c>
      <c r="S3" s="153"/>
      <c r="T3" s="153"/>
      <c r="U3" s="173"/>
      <c r="V3"/>
    </row>
    <row r="4" spans="1:22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</row>
    <row r="5" spans="1:22">
      <c r="A5" s="47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2</v>
      </c>
      <c r="M5" s="65">
        <f>L5*'Matriz de Carga'!G4</f>
        <v>185400</v>
      </c>
      <c r="N5" s="91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2</v>
      </c>
      <c r="U5" s="65">
        <f>T5*'Matriz de Carga'!G4</f>
        <v>185400</v>
      </c>
      <c r="V5"/>
    </row>
    <row r="6" spans="1:22">
      <c r="A6" s="47"/>
      <c r="B6" s="66" t="s">
        <v>358</v>
      </c>
      <c r="C6" s="67" t="s">
        <v>359</v>
      </c>
      <c r="D6" s="68">
        <v>4.5</v>
      </c>
      <c r="E6" s="69">
        <f>D6*'Matriz de Carga'!G8</f>
        <v>108135</v>
      </c>
      <c r="F6" s="66" t="s">
        <v>358</v>
      </c>
      <c r="G6" s="67" t="s">
        <v>359</v>
      </c>
      <c r="H6" s="68">
        <v>4.5</v>
      </c>
      <c r="I6" s="69">
        <f>E6</f>
        <v>108135</v>
      </c>
      <c r="J6" s="66" t="s">
        <v>358</v>
      </c>
      <c r="K6" s="67" t="s">
        <v>359</v>
      </c>
      <c r="L6" s="68">
        <v>4.5</v>
      </c>
      <c r="M6" s="70">
        <f>E6</f>
        <v>108135</v>
      </c>
      <c r="N6" s="67" t="s">
        <v>358</v>
      </c>
      <c r="O6" s="67" t="s">
        <v>359</v>
      </c>
      <c r="P6" s="68">
        <v>4.5</v>
      </c>
      <c r="Q6" s="69">
        <f>E6</f>
        <v>108135</v>
      </c>
      <c r="R6" s="66" t="s">
        <v>358</v>
      </c>
      <c r="S6" s="67" t="s">
        <v>359</v>
      </c>
      <c r="T6" s="68">
        <v>4.5</v>
      </c>
      <c r="U6" s="70">
        <f>E6</f>
        <v>108135</v>
      </c>
      <c r="V6"/>
    </row>
    <row r="7" spans="1:22">
      <c r="A7" s="47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</row>
    <row r="8" spans="1:22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7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  <c r="V8"/>
    </row>
    <row r="9" spans="1:22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  <c r="V9"/>
    </row>
    <row r="10" spans="1:22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7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  <c r="V10"/>
    </row>
    <row r="11" spans="1:22">
      <c r="B11" s="115"/>
      <c r="C11" s="116"/>
      <c r="D11" s="118"/>
      <c r="E11" s="69" t="s">
        <v>361</v>
      </c>
      <c r="F11" s="115"/>
      <c r="G11" s="116"/>
      <c r="H11" s="118"/>
      <c r="I11" s="69" t="s">
        <v>361</v>
      </c>
      <c r="J11" s="66" t="s">
        <v>319</v>
      </c>
      <c r="K11" s="67" t="s">
        <v>320</v>
      </c>
      <c r="L11" s="68">
        <v>1.1499999999999999</v>
      </c>
      <c r="M11" s="71">
        <f>VLOOKUP(K11,'Matriz de Carga'!$B$3:$C$59,2,0)*L11</f>
        <v>37585.449999999997</v>
      </c>
      <c r="N11" s="67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66" t="s">
        <v>319</v>
      </c>
      <c r="S11" s="67" t="s">
        <v>320</v>
      </c>
      <c r="T11" s="68">
        <v>1.1499999999999999</v>
      </c>
      <c r="U11" s="71">
        <f>VLOOKUP(S11,'Matriz de Carga'!$B$3:$C$59,2,0)*T11</f>
        <v>37585.449999999997</v>
      </c>
      <c r="V11"/>
    </row>
    <row r="12" spans="1:22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73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120"/>
      <c r="U12" s="126"/>
      <c r="V12"/>
    </row>
    <row r="13" spans="1:22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72"/>
      <c r="K13" s="73"/>
      <c r="L13" s="73"/>
      <c r="M13" s="70" t="s">
        <v>361</v>
      </c>
      <c r="N13" s="67" t="s">
        <v>319</v>
      </c>
      <c r="O13" s="67" t="s">
        <v>320</v>
      </c>
      <c r="P13" s="68">
        <v>1.1499999999999999</v>
      </c>
      <c r="Q13" s="48">
        <f>VLOOKUP(O13,'Matriz de Carga'!$B$3:$C$59,2,0)*P13</f>
        <v>37585.449999999997</v>
      </c>
      <c r="R13" s="66"/>
      <c r="S13" s="88"/>
      <c r="T13" s="76"/>
      <c r="U13" s="70" t="s">
        <v>361</v>
      </c>
      <c r="V13"/>
    </row>
    <row r="14" spans="1:22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67"/>
      <c r="O14" s="88"/>
      <c r="P14" s="76"/>
      <c r="Q14" s="69" t="s">
        <v>361</v>
      </c>
      <c r="R14" s="66"/>
      <c r="S14" s="88"/>
      <c r="T14" s="76"/>
      <c r="U14" s="70" t="s">
        <v>361</v>
      </c>
      <c r="V14"/>
    </row>
    <row r="15" spans="1:22">
      <c r="B15" s="72"/>
      <c r="C15" s="73"/>
      <c r="D15" s="73"/>
      <c r="E15" s="69" t="s">
        <v>361</v>
      </c>
      <c r="F15" s="72"/>
      <c r="G15" s="73"/>
      <c r="H15" s="73"/>
      <c r="I15" s="69" t="s">
        <v>361</v>
      </c>
      <c r="J15" s="72"/>
      <c r="K15" s="73"/>
      <c r="L15" s="73"/>
      <c r="M15" s="70" t="s">
        <v>361</v>
      </c>
      <c r="N15" s="67"/>
      <c r="O15" s="88"/>
      <c r="P15" s="76"/>
      <c r="Q15" s="69" t="s">
        <v>361</v>
      </c>
      <c r="R15" s="66"/>
      <c r="S15" s="88"/>
      <c r="T15" s="76"/>
      <c r="U15" s="70" t="s">
        <v>361</v>
      </c>
      <c r="V15"/>
    </row>
    <row r="16" spans="1:22">
      <c r="B16" s="74" t="s">
        <v>362</v>
      </c>
      <c r="C16" s="75"/>
      <c r="D16" s="75"/>
      <c r="E16" s="77">
        <f>SUM(E6:E15)</f>
        <v>152119</v>
      </c>
      <c r="F16" s="74" t="s">
        <v>362</v>
      </c>
      <c r="G16" s="75"/>
      <c r="H16" s="75"/>
      <c r="I16" s="77">
        <f>SUM(I6:I15)</f>
        <v>146144</v>
      </c>
      <c r="J16" s="74" t="s">
        <v>362</v>
      </c>
      <c r="K16" s="75"/>
      <c r="L16" s="75"/>
      <c r="M16" s="78">
        <f>SUM(M6:M15)</f>
        <v>212628.45</v>
      </c>
      <c r="N16" s="75" t="s">
        <v>362</v>
      </c>
      <c r="O16" s="75"/>
      <c r="P16" s="75"/>
      <c r="Q16" s="77">
        <f>SUM(Q6:Q15)</f>
        <v>292731.45</v>
      </c>
      <c r="R16" s="74" t="s">
        <v>362</v>
      </c>
      <c r="S16" s="75"/>
      <c r="T16" s="75"/>
      <c r="U16" s="78">
        <f>SUM(U6:U15)</f>
        <v>212628.45</v>
      </c>
      <c r="V16"/>
    </row>
    <row r="17" spans="2:22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</row>
    <row r="18" spans="2:22" ht="15.75" thickBot="1">
      <c r="B18" s="84" t="s">
        <v>364</v>
      </c>
      <c r="C18" s="85"/>
      <c r="D18" s="85"/>
      <c r="E18" s="86">
        <f>E16+E5+E17</f>
        <v>296899</v>
      </c>
      <c r="F18" s="84" t="s">
        <v>364</v>
      </c>
      <c r="G18" s="85"/>
      <c r="H18" s="85"/>
      <c r="I18" s="86">
        <f>I16+I5+I17</f>
        <v>290924</v>
      </c>
      <c r="J18" s="84" t="s">
        <v>364</v>
      </c>
      <c r="K18" s="85"/>
      <c r="L18" s="85"/>
      <c r="M18" s="86">
        <f>M16+M5+M17</f>
        <v>413028.45</v>
      </c>
      <c r="N18" s="84" t="s">
        <v>364</v>
      </c>
      <c r="O18" s="85"/>
      <c r="P18" s="85"/>
      <c r="Q18" s="86">
        <f>Q16+Q5+Q17</f>
        <v>530211.44999999995</v>
      </c>
      <c r="R18" s="84" t="s">
        <v>364</v>
      </c>
      <c r="S18" s="85"/>
      <c r="T18" s="85"/>
      <c r="U18" s="87">
        <f>U16+U5+U17</f>
        <v>413028.45</v>
      </c>
      <c r="V18"/>
    </row>
    <row r="19" spans="2:22" ht="15.75" thickBot="1">
      <c r="B19" s="84" t="s">
        <v>365</v>
      </c>
      <c r="C19" s="85"/>
      <c r="D19" s="85"/>
      <c r="E19" s="86">
        <f>E18*1.19</f>
        <v>353309.81</v>
      </c>
      <c r="F19" s="84" t="s">
        <v>365</v>
      </c>
      <c r="G19" s="85"/>
      <c r="H19" s="85"/>
      <c r="I19" s="86">
        <f>I18*1.19</f>
        <v>346199.56</v>
      </c>
      <c r="J19" s="84" t="s">
        <v>365</v>
      </c>
      <c r="K19" s="85"/>
      <c r="L19" s="85"/>
      <c r="M19" s="86">
        <f>M18*1.19</f>
        <v>491503.85550000001</v>
      </c>
      <c r="N19" s="84" t="s">
        <v>365</v>
      </c>
      <c r="O19" s="85"/>
      <c r="P19" s="85"/>
      <c r="Q19" s="86">
        <f>Q18*1.19</f>
        <v>630951.62549999997</v>
      </c>
      <c r="R19" s="84" t="s">
        <v>365</v>
      </c>
      <c r="S19" s="85"/>
      <c r="T19" s="85"/>
      <c r="U19" s="87">
        <f>U18*1.19</f>
        <v>491503.85550000001</v>
      </c>
      <c r="V19"/>
    </row>
    <row r="20" spans="2:22" s="1" customFormat="1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2:22" s="1" customForma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2:22" s="1" customForma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2:22" s="1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2:22" s="1" customForma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2:22" s="1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2:22" s="1" customForma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2:22" s="1" customFormat="1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2:22" s="1" customFormat="1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2:22" s="1" customFormat="1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2:22" s="1" customFormat="1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2:22" s="1" customFormat="1"/>
    <row r="32" spans="2:22" s="1" customFormat="1"/>
    <row r="33" s="1" customFormat="1"/>
    <row r="34" s="1" customFormat="1"/>
    <row r="35" s="1" customFormat="1"/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/>
  <dimension ref="A1:AJ101"/>
  <sheetViews>
    <sheetView showGridLines="0" zoomScaleNormal="100" workbookViewId="0">
      <selection activeCell="I7" sqref="I7"/>
    </sheetView>
  </sheetViews>
  <sheetFormatPr baseColWidth="10" defaultColWidth="11.42578125" defaultRowHeight="15"/>
  <cols>
    <col min="1" max="1" width="4.7109375" style="1" customWidth="1"/>
    <col min="2" max="2" width="16.7109375" bestFit="1" customWidth="1"/>
    <col min="3" max="3" width="14.28515625" bestFit="1" customWidth="1"/>
    <col min="4" max="4" width="5" bestFit="1" customWidth="1"/>
    <col min="5" max="5" width="7.28515625" customWidth="1"/>
    <col min="6" max="6" width="16.7109375" bestFit="1" customWidth="1"/>
    <col min="7" max="7" width="14.28515625" bestFit="1" customWidth="1"/>
    <col min="8" max="8" width="6.42578125" customWidth="1"/>
    <col min="9" max="9" width="7.140625" bestFit="1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  <col min="22" max="36" width="11.42578125" style="1"/>
  </cols>
  <sheetData>
    <row r="1" spans="1:22" ht="15.75" customHeight="1" thickBot="1">
      <c r="B1" s="158" t="s">
        <v>382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2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72"/>
    </row>
    <row r="3" spans="1:22" ht="15.75" customHeight="1">
      <c r="A3" s="2"/>
      <c r="B3" s="161" t="s">
        <v>368</v>
      </c>
      <c r="C3" s="162"/>
      <c r="D3" s="162"/>
      <c r="E3" s="162"/>
      <c r="F3" s="161" t="s">
        <v>375</v>
      </c>
      <c r="G3" s="162"/>
      <c r="H3" s="162"/>
      <c r="I3" s="162"/>
      <c r="J3" s="152" t="s">
        <v>376</v>
      </c>
      <c r="K3" s="153"/>
      <c r="L3" s="153"/>
      <c r="M3" s="153"/>
      <c r="N3" s="152" t="s">
        <v>377</v>
      </c>
      <c r="O3" s="153"/>
      <c r="P3" s="153"/>
      <c r="Q3" s="153"/>
      <c r="R3" s="152" t="s">
        <v>378</v>
      </c>
      <c r="S3" s="153"/>
      <c r="T3" s="153"/>
      <c r="U3" s="173"/>
      <c r="V3"/>
    </row>
    <row r="4" spans="1:22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</row>
    <row r="5" spans="1:22">
      <c r="A5" s="47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1.8</v>
      </c>
      <c r="M5" s="65">
        <f>L5*'Matriz de Carga'!G4</f>
        <v>166860</v>
      </c>
      <c r="N5" s="63" t="s">
        <v>357</v>
      </c>
      <c r="O5" s="64"/>
      <c r="P5" s="102">
        <v>2.2000000000000002</v>
      </c>
      <c r="Q5" s="90">
        <f>P5*'Matriz de Carga'!G4</f>
        <v>203940.00000000003</v>
      </c>
      <c r="R5" s="63" t="s">
        <v>357</v>
      </c>
      <c r="S5" s="64"/>
      <c r="T5" s="102">
        <v>1.8</v>
      </c>
      <c r="U5" s="65">
        <f>T5*'Matriz de Carga'!G4</f>
        <v>166860</v>
      </c>
      <c r="V5"/>
    </row>
    <row r="6" spans="1:22">
      <c r="A6" s="47"/>
      <c r="B6" s="66" t="s">
        <v>358</v>
      </c>
      <c r="C6" s="67" t="s">
        <v>359</v>
      </c>
      <c r="D6" s="68">
        <v>4.5</v>
      </c>
      <c r="E6" s="69">
        <f>D6*'Matriz de Carga'!G8</f>
        <v>108135</v>
      </c>
      <c r="F6" s="66" t="s">
        <v>358</v>
      </c>
      <c r="G6" s="67" t="s">
        <v>359</v>
      </c>
      <c r="H6" s="68">
        <v>4.5</v>
      </c>
      <c r="I6" s="69">
        <f>E6</f>
        <v>108135</v>
      </c>
      <c r="J6" s="66" t="s">
        <v>358</v>
      </c>
      <c r="K6" s="67" t="s">
        <v>359</v>
      </c>
      <c r="L6" s="68">
        <v>4.5</v>
      </c>
      <c r="M6" s="70">
        <f>E6</f>
        <v>108135</v>
      </c>
      <c r="N6" s="66" t="s">
        <v>358</v>
      </c>
      <c r="O6" s="67" t="s">
        <v>359</v>
      </c>
      <c r="P6" s="68">
        <v>4.5</v>
      </c>
      <c r="Q6" s="69">
        <f>E6</f>
        <v>108135</v>
      </c>
      <c r="R6" s="66" t="s">
        <v>358</v>
      </c>
      <c r="S6" s="67" t="s">
        <v>359</v>
      </c>
      <c r="T6" s="68">
        <v>4.5</v>
      </c>
      <c r="U6" s="70">
        <f>E6</f>
        <v>108135</v>
      </c>
      <c r="V6"/>
    </row>
    <row r="7" spans="1:22">
      <c r="A7" s="47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</row>
    <row r="8" spans="1:22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  <c r="V8"/>
    </row>
    <row r="9" spans="1:22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  <c r="V9"/>
    </row>
    <row r="10" spans="1:22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  <c r="V10"/>
    </row>
    <row r="11" spans="1:22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66" t="s">
        <v>319</v>
      </c>
      <c r="K11" s="67" t="s">
        <v>320</v>
      </c>
      <c r="L11" s="68">
        <v>1</v>
      </c>
      <c r="M11" s="71">
        <f>VLOOKUP(K11,'Matriz de Carga'!$B$3:$C$59,2,0)*L11</f>
        <v>32683</v>
      </c>
      <c r="N11" s="66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66" t="s">
        <v>319</v>
      </c>
      <c r="S11" s="67" t="s">
        <v>320</v>
      </c>
      <c r="T11" s="68">
        <v>1</v>
      </c>
      <c r="U11" s="71">
        <f>VLOOKUP(S11,'Matriz de Carga'!$B$3:$C$59,2,0)*T11</f>
        <v>32683</v>
      </c>
      <c r="V11"/>
    </row>
    <row r="12" spans="1:22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120"/>
      <c r="U12" s="126"/>
      <c r="V12"/>
    </row>
    <row r="13" spans="1:22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72"/>
      <c r="K13" s="73"/>
      <c r="L13" s="73"/>
      <c r="M13" s="70" t="s">
        <v>361</v>
      </c>
      <c r="N13" s="66" t="s">
        <v>319</v>
      </c>
      <c r="O13" s="67" t="s">
        <v>320</v>
      </c>
      <c r="P13" s="68">
        <v>1</v>
      </c>
      <c r="Q13" s="48">
        <f>VLOOKUP(O13,'Matriz de Carga'!$B$3:$C$59,2,0)*P13</f>
        <v>32683</v>
      </c>
      <c r="R13" s="66"/>
      <c r="S13" s="88"/>
      <c r="T13" s="76"/>
      <c r="U13" s="70" t="s">
        <v>361</v>
      </c>
      <c r="V13"/>
    </row>
    <row r="14" spans="1:22">
      <c r="B14" s="72"/>
      <c r="C14" s="73"/>
      <c r="D14" s="73"/>
      <c r="E14" s="69" t="str">
        <f>IFERROR(#REF!/(1-#REF!),"")</f>
        <v/>
      </c>
      <c r="F14" s="72"/>
      <c r="G14" s="73"/>
      <c r="H14" s="73"/>
      <c r="I14" s="69" t="str">
        <f>IFERROR(#REF!/(1-#REF!),"")</f>
        <v/>
      </c>
      <c r="J14" s="72"/>
      <c r="K14" s="73"/>
      <c r="L14" s="73"/>
      <c r="M14" s="70" t="str">
        <f>IFERROR(#REF!/(1-#REF!),"")</f>
        <v/>
      </c>
      <c r="N14" s="66"/>
      <c r="O14" s="88"/>
      <c r="P14" s="76"/>
      <c r="Q14" s="69" t="str">
        <f>IFERROR(#REF!/(1-#REF!),"")</f>
        <v/>
      </c>
      <c r="R14" s="66"/>
      <c r="S14" s="88"/>
      <c r="T14" s="76"/>
      <c r="U14" s="70" t="str">
        <f>IFERROR(#REF!/(1-#REF!),"")</f>
        <v/>
      </c>
      <c r="V14"/>
    </row>
    <row r="15" spans="1:22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6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  <c r="V15"/>
    </row>
    <row r="16" spans="1:22">
      <c r="B16" s="74" t="s">
        <v>362</v>
      </c>
      <c r="C16" s="75"/>
      <c r="D16" s="75"/>
      <c r="E16" s="77">
        <f>SUM(E6:E15)</f>
        <v>152119</v>
      </c>
      <c r="F16" s="74" t="s">
        <v>362</v>
      </c>
      <c r="G16" s="75"/>
      <c r="H16" s="75"/>
      <c r="I16" s="77">
        <f>SUM(I6:I15)</f>
        <v>146144</v>
      </c>
      <c r="J16" s="74" t="s">
        <v>362</v>
      </c>
      <c r="K16" s="75"/>
      <c r="L16" s="75"/>
      <c r="M16" s="78">
        <f>SUM(M6:M15)</f>
        <v>207726</v>
      </c>
      <c r="N16" s="74" t="s">
        <v>362</v>
      </c>
      <c r="O16" s="75"/>
      <c r="P16" s="75"/>
      <c r="Q16" s="77">
        <f>SUM(Q6:Q15)</f>
        <v>287829</v>
      </c>
      <c r="R16" s="74" t="s">
        <v>362</v>
      </c>
      <c r="S16" s="75"/>
      <c r="T16" s="75"/>
      <c r="U16" s="78">
        <f>SUM(U6:U15)</f>
        <v>207726</v>
      </c>
      <c r="V16"/>
    </row>
    <row r="17" spans="2:22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</row>
    <row r="18" spans="2:22" ht="15.75" thickBot="1">
      <c r="B18" s="84" t="s">
        <v>364</v>
      </c>
      <c r="C18" s="85"/>
      <c r="D18" s="85"/>
      <c r="E18" s="86">
        <f>E16+E5+E17</f>
        <v>296899</v>
      </c>
      <c r="F18" s="84" t="s">
        <v>364</v>
      </c>
      <c r="G18" s="85"/>
      <c r="H18" s="85"/>
      <c r="I18" s="86">
        <f>I16+I5+I17</f>
        <v>290924</v>
      </c>
      <c r="J18" s="84" t="s">
        <v>364</v>
      </c>
      <c r="K18" s="85"/>
      <c r="L18" s="85"/>
      <c r="M18" s="86">
        <f>M16+M5+M17</f>
        <v>389586</v>
      </c>
      <c r="N18" s="84" t="s">
        <v>364</v>
      </c>
      <c r="O18" s="85"/>
      <c r="P18" s="85"/>
      <c r="Q18" s="86">
        <f>Q16+Q5+Q17</f>
        <v>506769</v>
      </c>
      <c r="R18" s="84" t="s">
        <v>364</v>
      </c>
      <c r="S18" s="85"/>
      <c r="T18" s="85"/>
      <c r="U18" s="87">
        <f>U16+U5+U17</f>
        <v>389586</v>
      </c>
      <c r="V18"/>
    </row>
    <row r="19" spans="2:22" ht="15.75" thickBot="1">
      <c r="B19" s="84" t="s">
        <v>365</v>
      </c>
      <c r="C19" s="85"/>
      <c r="D19" s="85"/>
      <c r="E19" s="86">
        <f>E18*1.19</f>
        <v>353309.81</v>
      </c>
      <c r="F19" s="84" t="s">
        <v>365</v>
      </c>
      <c r="G19" s="85"/>
      <c r="H19" s="85"/>
      <c r="I19" s="86">
        <f>I18*1.19</f>
        <v>346199.56</v>
      </c>
      <c r="J19" s="84" t="s">
        <v>365</v>
      </c>
      <c r="K19" s="85"/>
      <c r="L19" s="85"/>
      <c r="M19" s="86">
        <f>M18*1.19</f>
        <v>463607.33999999997</v>
      </c>
      <c r="N19" s="84" t="s">
        <v>365</v>
      </c>
      <c r="O19" s="85"/>
      <c r="P19" s="85"/>
      <c r="Q19" s="86">
        <f>Q18*1.19</f>
        <v>603055.11</v>
      </c>
      <c r="R19" s="84" t="s">
        <v>365</v>
      </c>
      <c r="S19" s="85"/>
      <c r="T19" s="85"/>
      <c r="U19" s="87">
        <f>U18*1.19</f>
        <v>463607.33999999997</v>
      </c>
      <c r="V19"/>
    </row>
    <row r="20" spans="2:22" s="1" customFormat="1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2:22" s="1" customForma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2:22" s="1" customForma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2:22" s="1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2:22" s="1" customForma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2:22" s="1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2:22" s="1" customForma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2:22" s="1" customFormat="1"/>
    <row r="28" spans="2:22" s="1" customFormat="1"/>
    <row r="29" spans="2:22" s="1" customFormat="1"/>
    <row r="30" spans="2:22" s="1" customFormat="1"/>
    <row r="31" spans="2:22" s="1" customFormat="1"/>
    <row r="32" spans="2:2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/>
  <dimension ref="A1:U19"/>
  <sheetViews>
    <sheetView showGridLines="0" zoomScaleNormal="100" zoomScaleSheetLayoutView="115" workbookViewId="0">
      <selection activeCell="V17" sqref="V17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7.140625" bestFit="1" customWidth="1"/>
    <col min="6" max="6" width="23" bestFit="1" customWidth="1"/>
    <col min="7" max="7" width="14.28515625" bestFit="1" customWidth="1"/>
    <col min="8" max="8" width="5" bestFit="1" customWidth="1"/>
    <col min="9" max="9" width="7.140625" bestFit="1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4.855468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383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50" t="s">
        <v>349</v>
      </c>
      <c r="K2" s="151"/>
      <c r="L2" s="151"/>
      <c r="M2" s="151"/>
      <c r="N2" s="150" t="s">
        <v>349</v>
      </c>
      <c r="O2" s="151"/>
      <c r="P2" s="151"/>
      <c r="Q2" s="151"/>
      <c r="R2" s="150" t="s">
        <v>349</v>
      </c>
      <c r="S2" s="151"/>
      <c r="T2" s="151"/>
      <c r="U2" s="156"/>
    </row>
    <row r="3" spans="1:21" ht="15.75" customHeight="1">
      <c r="A3" s="2"/>
      <c r="B3" s="161" t="s">
        <v>384</v>
      </c>
      <c r="C3" s="162"/>
      <c r="D3" s="162"/>
      <c r="E3" s="162"/>
      <c r="F3" s="161" t="s">
        <v>385</v>
      </c>
      <c r="G3" s="162"/>
      <c r="H3" s="162"/>
      <c r="I3" s="162"/>
      <c r="J3" s="163" t="s">
        <v>351</v>
      </c>
      <c r="K3" s="164"/>
      <c r="L3" s="164"/>
      <c r="M3" s="164"/>
      <c r="N3" s="163" t="s">
        <v>352</v>
      </c>
      <c r="O3" s="164"/>
      <c r="P3" s="164"/>
      <c r="Q3" s="164"/>
      <c r="R3" s="163" t="s">
        <v>353</v>
      </c>
      <c r="S3" s="164"/>
      <c r="T3" s="164"/>
      <c r="U3" s="165"/>
    </row>
    <row r="4" spans="1:21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4" t="s">
        <v>1</v>
      </c>
      <c r="K4" s="15" t="s">
        <v>354</v>
      </c>
      <c r="L4" s="16" t="s">
        <v>355</v>
      </c>
      <c r="M4" s="16" t="s">
        <v>356</v>
      </c>
      <c r="N4" s="14" t="s">
        <v>1</v>
      </c>
      <c r="O4" s="15" t="s">
        <v>354</v>
      </c>
      <c r="P4" s="16" t="s">
        <v>355</v>
      </c>
      <c r="Q4" s="16" t="s">
        <v>356</v>
      </c>
      <c r="R4" s="14" t="s">
        <v>1</v>
      </c>
      <c r="S4" s="15" t="s">
        <v>354</v>
      </c>
      <c r="T4" s="16" t="s">
        <v>355</v>
      </c>
      <c r="U4" s="17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91"/>
      <c r="L5" s="102">
        <v>2.1</v>
      </c>
      <c r="M5" s="65">
        <f>L5*'Matriz de Carga'!G4</f>
        <v>194670</v>
      </c>
      <c r="N5" s="91" t="s">
        <v>357</v>
      </c>
      <c r="O5" s="91"/>
      <c r="P5" s="102">
        <v>2.7</v>
      </c>
      <c r="Q5" s="90">
        <f>P5*'Matriz de Carga'!G4</f>
        <v>250290.00000000003</v>
      </c>
      <c r="R5" s="63" t="s">
        <v>357</v>
      </c>
      <c r="S5" s="91"/>
      <c r="T5" s="102">
        <v>2.1</v>
      </c>
      <c r="U5" s="65">
        <f>T5*'Matriz de Carga'!G4</f>
        <v>194670</v>
      </c>
    </row>
    <row r="6" spans="1:21">
      <c r="A6" s="18"/>
      <c r="B6" s="66" t="s">
        <v>358</v>
      </c>
      <c r="C6" s="67" t="s">
        <v>386</v>
      </c>
      <c r="D6" s="68">
        <v>4</v>
      </c>
      <c r="E6" s="69">
        <f>D6*'Matriz de Carga'!G5</f>
        <v>63600</v>
      </c>
      <c r="F6" s="66" t="s">
        <v>358</v>
      </c>
      <c r="G6" s="67" t="s">
        <v>386</v>
      </c>
      <c r="H6" s="68">
        <v>4</v>
      </c>
      <c r="I6" s="69">
        <f>H6*'Matriz de Carga'!G5</f>
        <v>63600</v>
      </c>
      <c r="J6" s="66" t="s">
        <v>358</v>
      </c>
      <c r="K6" s="67" t="s">
        <v>386</v>
      </c>
      <c r="L6" s="68">
        <v>4</v>
      </c>
      <c r="M6" s="70">
        <f>E6</f>
        <v>63600</v>
      </c>
      <c r="N6" s="67" t="s">
        <v>358</v>
      </c>
      <c r="O6" s="67" t="s">
        <v>386</v>
      </c>
      <c r="P6" s="68">
        <v>4</v>
      </c>
      <c r="Q6" s="69">
        <f>E6</f>
        <v>63600</v>
      </c>
      <c r="R6" s="66" t="s">
        <v>358</v>
      </c>
      <c r="S6" s="67" t="s">
        <v>386</v>
      </c>
      <c r="T6" s="68">
        <v>4</v>
      </c>
      <c r="U6" s="70">
        <f>E6</f>
        <v>63600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7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66" t="s">
        <v>319</v>
      </c>
      <c r="K10" s="67" t="s">
        <v>320</v>
      </c>
      <c r="L10" s="68">
        <v>1.1499999999999999</v>
      </c>
      <c r="M10" s="71">
        <f>VLOOKUP(K10,'Matriz de Carga'!$B$3:$C$59,2,0)*L10</f>
        <v>37585.449999999997</v>
      </c>
      <c r="N10" s="67" t="s">
        <v>297</v>
      </c>
      <c r="O10" s="88" t="s">
        <v>63</v>
      </c>
      <c r="P10" s="68">
        <v>4</v>
      </c>
      <c r="Q10" s="48">
        <f>VLOOKUP(O10,'Matriz de Carga'!$B$3:$C$59,2,0)*P10</f>
        <v>134060</v>
      </c>
      <c r="R10" s="66" t="s">
        <v>319</v>
      </c>
      <c r="S10" s="67" t="s">
        <v>320</v>
      </c>
      <c r="T10" s="68">
        <v>1.1499999999999999</v>
      </c>
      <c r="U10" s="71">
        <f>VLOOKUP(S10,'Matriz de Carga'!$B$3:$C$59,2,0)*T10</f>
        <v>37585.449999999997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67" t="s">
        <v>319</v>
      </c>
      <c r="O12" s="67" t="s">
        <v>320</v>
      </c>
      <c r="P12" s="68">
        <v>1.1499999999999999</v>
      </c>
      <c r="Q12" s="48">
        <f>VLOOKUP(O12,'Matriz de Carga'!$B$3:$C$59,2,0)*P12</f>
        <v>37585.449999999997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68"/>
      <c r="M14" s="71"/>
      <c r="N14" s="73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67"/>
      <c r="T14" s="76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7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149009</v>
      </c>
      <c r="F16" s="74" t="s">
        <v>362</v>
      </c>
      <c r="G16" s="75"/>
      <c r="H16" s="75"/>
      <c r="I16" s="77">
        <f>SUM(I6:I15)</f>
        <v>143034</v>
      </c>
      <c r="J16" s="74" t="s">
        <v>362</v>
      </c>
      <c r="K16" s="75"/>
      <c r="L16" s="75"/>
      <c r="M16" s="78">
        <f>SUM(M6:M15)</f>
        <v>212991.45</v>
      </c>
      <c r="N16" s="75" t="s">
        <v>362</v>
      </c>
      <c r="O16" s="75"/>
      <c r="P16" s="75"/>
      <c r="Q16" s="77">
        <f>SUM(Q6:Q15)</f>
        <v>370803.45</v>
      </c>
      <c r="R16" s="74" t="s">
        <v>362</v>
      </c>
      <c r="S16" s="75"/>
      <c r="T16" s="75"/>
      <c r="U16" s="78">
        <f>SUM(U6:U15)</f>
        <v>212991.45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293789</v>
      </c>
      <c r="F18" s="84" t="s">
        <v>364</v>
      </c>
      <c r="G18" s="85"/>
      <c r="H18" s="85"/>
      <c r="I18" s="86">
        <f>I16+I5+I17</f>
        <v>287814</v>
      </c>
      <c r="J18" s="84" t="s">
        <v>364</v>
      </c>
      <c r="K18" s="85"/>
      <c r="L18" s="85"/>
      <c r="M18" s="86">
        <f>M16+M5+M17</f>
        <v>422661.45</v>
      </c>
      <c r="N18" s="84" t="s">
        <v>364</v>
      </c>
      <c r="O18" s="85"/>
      <c r="P18" s="85"/>
      <c r="Q18" s="86">
        <f>Q16+Q5+Q17</f>
        <v>636093.45000000007</v>
      </c>
      <c r="R18" s="84" t="s">
        <v>364</v>
      </c>
      <c r="S18" s="85"/>
      <c r="T18" s="85"/>
      <c r="U18" s="87">
        <f>U16+U5+U17</f>
        <v>422661.45</v>
      </c>
    </row>
    <row r="19" spans="2:21" ht="15.75" thickBot="1">
      <c r="B19" s="84" t="s">
        <v>365</v>
      </c>
      <c r="C19" s="85"/>
      <c r="D19" s="85"/>
      <c r="E19" s="86">
        <f>E18*1.19</f>
        <v>349608.91</v>
      </c>
      <c r="F19" s="84" t="s">
        <v>365</v>
      </c>
      <c r="G19" s="85"/>
      <c r="H19" s="85"/>
      <c r="I19" s="86">
        <f>I18*1.19</f>
        <v>342498.66</v>
      </c>
      <c r="J19" s="84" t="s">
        <v>366</v>
      </c>
      <c r="K19" s="85"/>
      <c r="L19" s="85"/>
      <c r="M19" s="86">
        <f>M18*1.19</f>
        <v>502967.12549999997</v>
      </c>
      <c r="N19" s="84" t="s">
        <v>366</v>
      </c>
      <c r="O19" s="85"/>
      <c r="P19" s="85"/>
      <c r="Q19" s="86">
        <f>Q18*1.19</f>
        <v>756951.20550000004</v>
      </c>
      <c r="R19" s="84" t="s">
        <v>366</v>
      </c>
      <c r="S19" s="85"/>
      <c r="T19" s="85"/>
      <c r="U19" s="87">
        <f>U18*1.19</f>
        <v>502967.12549999997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/>
  <dimension ref="A1:U23"/>
  <sheetViews>
    <sheetView showGridLines="0" zoomScaleNormal="100" workbookViewId="0">
      <selection activeCell="X21" sqref="X21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9" customWidth="1"/>
    <col min="6" max="6" width="23" bestFit="1" customWidth="1"/>
    <col min="7" max="7" width="14.28515625" bestFit="1" customWidth="1"/>
    <col min="8" max="8" width="5" bestFit="1" customWidth="1"/>
    <col min="9" max="9" width="7.42578125" customWidth="1"/>
    <col min="10" max="10" width="23" bestFit="1" customWidth="1"/>
    <col min="11" max="11" width="14.28515625" bestFit="1" customWidth="1"/>
    <col min="12" max="12" width="5" bestFit="1" customWidth="1"/>
    <col min="13" max="13" width="8.855468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387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50" t="s">
        <v>349</v>
      </c>
      <c r="K2" s="151"/>
      <c r="L2" s="151"/>
      <c r="M2" s="151"/>
      <c r="N2" s="150" t="s">
        <v>349</v>
      </c>
      <c r="O2" s="151"/>
      <c r="P2" s="151"/>
      <c r="Q2" s="151"/>
      <c r="R2" s="150" t="s">
        <v>349</v>
      </c>
      <c r="S2" s="151"/>
      <c r="T2" s="151"/>
      <c r="U2" s="156"/>
    </row>
    <row r="3" spans="1:21" ht="15.75" customHeight="1">
      <c r="A3" s="2"/>
      <c r="B3" s="161" t="s">
        <v>384</v>
      </c>
      <c r="C3" s="162"/>
      <c r="D3" s="162"/>
      <c r="E3" s="162"/>
      <c r="F3" s="161" t="s">
        <v>385</v>
      </c>
      <c r="G3" s="162"/>
      <c r="H3" s="162"/>
      <c r="I3" s="162"/>
      <c r="J3" s="154" t="s">
        <v>351</v>
      </c>
      <c r="K3" s="155"/>
      <c r="L3" s="155"/>
      <c r="M3" s="155"/>
      <c r="N3" s="154" t="s">
        <v>352</v>
      </c>
      <c r="O3" s="155"/>
      <c r="P3" s="155"/>
      <c r="Q3" s="155"/>
      <c r="R3" s="154" t="s">
        <v>353</v>
      </c>
      <c r="S3" s="155"/>
      <c r="T3" s="155"/>
      <c r="U3" s="157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91"/>
      <c r="L5" s="102">
        <v>1.9</v>
      </c>
      <c r="M5" s="65">
        <f>L5*'Matriz de Carga'!G4</f>
        <v>176130</v>
      </c>
      <c r="N5" s="63" t="s">
        <v>357</v>
      </c>
      <c r="O5" s="91"/>
      <c r="P5" s="102">
        <v>3.4</v>
      </c>
      <c r="Q5" s="90">
        <f>P5*'Matriz de Carga'!G4</f>
        <v>315180</v>
      </c>
      <c r="R5" s="63" t="s">
        <v>357</v>
      </c>
      <c r="S5" s="91"/>
      <c r="T5" s="102">
        <v>1.9</v>
      </c>
      <c r="U5" s="65">
        <f>T5*'Matriz de Carga'!G4</f>
        <v>176130</v>
      </c>
    </row>
    <row r="6" spans="1:21">
      <c r="A6" s="18"/>
      <c r="B6" s="66" t="s">
        <v>358</v>
      </c>
      <c r="C6" s="88" t="s">
        <v>388</v>
      </c>
      <c r="D6" s="68">
        <v>4</v>
      </c>
      <c r="E6" s="69">
        <f>D6*'Matriz de Carga'!G7</f>
        <v>68740</v>
      </c>
      <c r="F6" s="66" t="s">
        <v>358</v>
      </c>
      <c r="G6" s="88" t="s">
        <v>388</v>
      </c>
      <c r="H6" s="68">
        <v>4</v>
      </c>
      <c r="I6" s="69">
        <f>H6*'Matriz de Carga'!G7</f>
        <v>68740</v>
      </c>
      <c r="J6" s="66" t="s">
        <v>358</v>
      </c>
      <c r="K6" s="88" t="s">
        <v>388</v>
      </c>
      <c r="L6" s="68">
        <v>4</v>
      </c>
      <c r="M6" s="70">
        <f>E6</f>
        <v>68740</v>
      </c>
      <c r="N6" s="66" t="s">
        <v>358</v>
      </c>
      <c r="O6" s="88" t="s">
        <v>388</v>
      </c>
      <c r="P6" s="68">
        <v>4</v>
      </c>
      <c r="Q6" s="69">
        <f>E6</f>
        <v>68740</v>
      </c>
      <c r="R6" s="66" t="s">
        <v>358</v>
      </c>
      <c r="S6" s="88" t="s">
        <v>388</v>
      </c>
      <c r="T6" s="68">
        <v>4</v>
      </c>
      <c r="U6" s="70">
        <f>E6</f>
        <v>68740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6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6" t="s">
        <v>297</v>
      </c>
      <c r="O10" s="88" t="s">
        <v>63</v>
      </c>
      <c r="P10" s="68">
        <v>4</v>
      </c>
      <c r="Q10" s="48">
        <f>VLOOKUP(O10,'Matriz de Carga'!$B$3:$C$59,2,0)*P10</f>
        <v>134060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66" t="s">
        <v>163</v>
      </c>
      <c r="O12" s="67" t="s">
        <v>82</v>
      </c>
      <c r="P12" s="76">
        <v>5.2</v>
      </c>
      <c r="Q12" s="48">
        <f>VLOOKUP(O12,'Matriz de Carga'!$B$3:$C$59,2,0)*P12</f>
        <v>213189.6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6" t="s">
        <v>313</v>
      </c>
      <c r="O13" s="88" t="s">
        <v>86</v>
      </c>
      <c r="P13" s="76">
        <v>1</v>
      </c>
      <c r="Q13" s="48">
        <f>VLOOKUP(O13,'Matriz de Carga'!$B$3:$C$59,2,0)*P13</f>
        <v>28128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66" t="s">
        <v>323</v>
      </c>
      <c r="O14" s="88" t="s">
        <v>327</v>
      </c>
      <c r="P14" s="76">
        <v>1</v>
      </c>
      <c r="Q14" s="48">
        <f>VLOOKUP(O14,'Matriz de Carga'!$B$3:$C$59,2,0)*P14</f>
        <v>9951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/>
      <c r="F15" s="72"/>
      <c r="G15" s="73"/>
      <c r="H15" s="73"/>
      <c r="I15" s="69"/>
      <c r="J15" s="66"/>
      <c r="K15" s="67"/>
      <c r="L15" s="67"/>
      <c r="M15" s="70"/>
      <c r="N15" s="101" t="s">
        <v>317</v>
      </c>
      <c r="O15" s="119" t="s">
        <v>328</v>
      </c>
      <c r="P15" s="76">
        <v>1</v>
      </c>
      <c r="Q15" s="48">
        <f>VLOOKUP(O15,'Matriz de Carga'!$B$3:$C$59,2,0)*P15</f>
        <v>1908</v>
      </c>
      <c r="R15" s="66"/>
      <c r="S15" s="67"/>
      <c r="T15" s="67"/>
      <c r="U15" s="70"/>
    </row>
    <row r="16" spans="1:21">
      <c r="B16" s="72"/>
      <c r="C16" s="73"/>
      <c r="D16" s="73"/>
      <c r="E16" s="69"/>
      <c r="F16" s="72"/>
      <c r="G16" s="73"/>
      <c r="H16" s="73"/>
      <c r="I16" s="69"/>
      <c r="J16" s="66"/>
      <c r="K16" s="67"/>
      <c r="L16" s="67"/>
      <c r="M16" s="70"/>
      <c r="N16" s="66" t="s">
        <v>319</v>
      </c>
      <c r="O16" s="67" t="s">
        <v>320</v>
      </c>
      <c r="P16" s="76">
        <v>1</v>
      </c>
      <c r="Q16" s="48">
        <f>VLOOKUP(O16,'Matriz de Carga'!$B$3:$C$59,2,0)*P16</f>
        <v>32683</v>
      </c>
      <c r="R16" s="66"/>
      <c r="S16" s="67"/>
      <c r="T16" s="67"/>
      <c r="U16" s="70"/>
    </row>
    <row r="17" spans="2:21">
      <c r="B17" s="72"/>
      <c r="C17" s="73"/>
      <c r="D17" s="73"/>
      <c r="E17" s="69"/>
      <c r="F17" s="72"/>
      <c r="G17" s="73"/>
      <c r="H17" s="73"/>
      <c r="I17" s="69"/>
      <c r="J17" s="66"/>
      <c r="K17" s="67"/>
      <c r="L17" s="67"/>
      <c r="M17" s="70"/>
      <c r="N17" s="72" t="s">
        <v>317</v>
      </c>
      <c r="O17" s="73" t="s">
        <v>318</v>
      </c>
      <c r="P17" s="68">
        <v>1</v>
      </c>
      <c r="Q17" s="48">
        <f>VLOOKUP(O17,'Matriz de Carga'!$B$3:$C$59,2,0)*P17</f>
        <v>4460</v>
      </c>
      <c r="R17" s="66"/>
      <c r="S17" s="67"/>
      <c r="T17" s="67"/>
      <c r="U17" s="70"/>
    </row>
    <row r="18" spans="2:21">
      <c r="B18" s="72"/>
      <c r="C18" s="73"/>
      <c r="D18" s="73"/>
      <c r="E18" s="69"/>
      <c r="F18" s="72"/>
      <c r="G18" s="73"/>
      <c r="H18" s="73"/>
      <c r="I18" s="69"/>
      <c r="J18" s="66"/>
      <c r="K18" s="67"/>
      <c r="L18" s="67"/>
      <c r="M18" s="70"/>
      <c r="N18" s="72" t="s">
        <v>325</v>
      </c>
      <c r="O18" s="73" t="s">
        <v>326</v>
      </c>
      <c r="P18" s="68">
        <v>3</v>
      </c>
      <c r="Q18" s="48">
        <f>VLOOKUP(O18,'Matriz de Carga'!$B$3:$C$59,2,0)*P18</f>
        <v>8370</v>
      </c>
      <c r="R18" s="66"/>
      <c r="S18" s="67"/>
      <c r="T18" s="67"/>
      <c r="U18" s="70"/>
    </row>
    <row r="19" spans="2:21">
      <c r="B19" s="72"/>
      <c r="C19" s="73"/>
      <c r="D19" s="73"/>
      <c r="E19" s="69" t="str">
        <f>IFERROR(#REF!/(1-#REF!),"")</f>
        <v/>
      </c>
      <c r="F19" s="72"/>
      <c r="G19" s="73"/>
      <c r="H19" s="73"/>
      <c r="I19" s="69" t="str">
        <f>IFERROR(#REF!/(1-#REF!),"")</f>
        <v/>
      </c>
      <c r="J19" s="66"/>
      <c r="K19" s="67"/>
      <c r="L19" s="67"/>
      <c r="M19" s="70" t="str">
        <f>IFERROR(#REF!/(1-#REF!),"")</f>
        <v/>
      </c>
      <c r="N19" s="66"/>
      <c r="O19" s="67"/>
      <c r="P19" s="67"/>
      <c r="Q19" s="69" t="str">
        <f>IFERROR(#REF!/(1-#REF!),"")</f>
        <v/>
      </c>
      <c r="R19" s="66"/>
      <c r="S19" s="67"/>
      <c r="T19" s="67"/>
      <c r="U19" s="70" t="str">
        <f>IFERROR(#REF!/(1-#REF!),"")</f>
        <v/>
      </c>
    </row>
    <row r="20" spans="2:21">
      <c r="B20" s="74" t="s">
        <v>362</v>
      </c>
      <c r="C20" s="75"/>
      <c r="D20" s="75"/>
      <c r="E20" s="77">
        <f>SUM(E6:E19)</f>
        <v>154149</v>
      </c>
      <c r="F20" s="74" t="s">
        <v>362</v>
      </c>
      <c r="G20" s="75"/>
      <c r="H20" s="75"/>
      <c r="I20" s="77">
        <f>SUM(I6:I19)</f>
        <v>148174</v>
      </c>
      <c r="J20" s="74" t="s">
        <v>362</v>
      </c>
      <c r="K20" s="75"/>
      <c r="L20" s="75"/>
      <c r="M20" s="78">
        <f>SUM(M6:M19)</f>
        <v>213229</v>
      </c>
      <c r="N20" s="74" t="s">
        <v>362</v>
      </c>
      <c r="O20" s="75"/>
      <c r="P20" s="75"/>
      <c r="Q20" s="77">
        <f>SUM(Q6:Q19)</f>
        <v>624217.59999999998</v>
      </c>
      <c r="R20" s="74" t="s">
        <v>362</v>
      </c>
      <c r="S20" s="75"/>
      <c r="T20" s="75"/>
      <c r="U20" s="78">
        <f>SUM(U6:U19)</f>
        <v>213229</v>
      </c>
    </row>
    <row r="21" spans="2:21" ht="15.75" thickBot="1">
      <c r="B21" s="79" t="s">
        <v>363</v>
      </c>
      <c r="C21" s="80"/>
      <c r="D21" s="80"/>
      <c r="E21" s="81">
        <f>'Matriz de Carga'!G9</f>
        <v>15000</v>
      </c>
      <c r="F21" s="79" t="s">
        <v>363</v>
      </c>
      <c r="G21" s="80"/>
      <c r="H21" s="80"/>
      <c r="I21" s="81">
        <f>'Matriz de Carga'!G9</f>
        <v>15000</v>
      </c>
      <c r="J21" s="79" t="s">
        <v>363</v>
      </c>
      <c r="K21" s="82"/>
      <c r="L21" s="82"/>
      <c r="M21" s="83">
        <f>'Matriz de Carga'!G9</f>
        <v>15000</v>
      </c>
      <c r="N21" s="79" t="s">
        <v>363</v>
      </c>
      <c r="O21" s="82"/>
      <c r="P21" s="82"/>
      <c r="Q21" s="81">
        <f>'Matriz de Carga'!G9</f>
        <v>15000</v>
      </c>
      <c r="R21" s="79" t="s">
        <v>363</v>
      </c>
      <c r="S21" s="82"/>
      <c r="T21" s="82"/>
      <c r="U21" s="83">
        <f>'Matriz de Carga'!G9</f>
        <v>15000</v>
      </c>
    </row>
    <row r="22" spans="2:21" ht="15.75" thickBot="1">
      <c r="B22" s="84" t="s">
        <v>364</v>
      </c>
      <c r="C22" s="85"/>
      <c r="D22" s="85"/>
      <c r="E22" s="86">
        <f>E20+E5+E21</f>
        <v>298929</v>
      </c>
      <c r="F22" s="84" t="s">
        <v>364</v>
      </c>
      <c r="G22" s="85"/>
      <c r="H22" s="85"/>
      <c r="I22" s="86">
        <f>I20+I5+I21</f>
        <v>292954</v>
      </c>
      <c r="J22" s="84" t="s">
        <v>364</v>
      </c>
      <c r="K22" s="85"/>
      <c r="L22" s="85"/>
      <c r="M22" s="86">
        <f>M20+M5+M21</f>
        <v>404359</v>
      </c>
      <c r="N22" s="84" t="s">
        <v>364</v>
      </c>
      <c r="O22" s="85"/>
      <c r="P22" s="85"/>
      <c r="Q22" s="86">
        <f>Q20+Q5+Q21</f>
        <v>954397.6</v>
      </c>
      <c r="R22" s="84" t="s">
        <v>364</v>
      </c>
      <c r="S22" s="85"/>
      <c r="T22" s="85"/>
      <c r="U22" s="87">
        <f>U20+U5+U21</f>
        <v>404359</v>
      </c>
    </row>
    <row r="23" spans="2:21" ht="15.75" thickBot="1">
      <c r="B23" s="84" t="s">
        <v>365</v>
      </c>
      <c r="C23" s="85"/>
      <c r="D23" s="85"/>
      <c r="E23" s="86">
        <f>E22*1.19</f>
        <v>355725.51</v>
      </c>
      <c r="F23" s="84" t="s">
        <v>365</v>
      </c>
      <c r="G23" s="85"/>
      <c r="H23" s="85"/>
      <c r="I23" s="86">
        <f>I22*1.19</f>
        <v>348615.26</v>
      </c>
      <c r="J23" s="84" t="s">
        <v>366</v>
      </c>
      <c r="K23" s="85"/>
      <c r="L23" s="85"/>
      <c r="M23" s="86">
        <f>M22*1.19</f>
        <v>481187.20999999996</v>
      </c>
      <c r="N23" s="84" t="s">
        <v>366</v>
      </c>
      <c r="O23" s="85"/>
      <c r="P23" s="85"/>
      <c r="Q23" s="86">
        <f>Q22*1.19</f>
        <v>1135733.1439999999</v>
      </c>
      <c r="R23" s="84" t="s">
        <v>366</v>
      </c>
      <c r="S23" s="85"/>
      <c r="T23" s="85"/>
      <c r="U23" s="87">
        <f>U22*1.19</f>
        <v>481187.20999999996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/>
  <dimension ref="A1:Q24"/>
  <sheetViews>
    <sheetView showGridLines="0" zoomScaleNormal="100" workbookViewId="0">
      <selection activeCell="N15" sqref="N15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8" t="s">
        <v>389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17" ht="15" customHeight="1">
      <c r="A2" s="58"/>
      <c r="B2" s="166" t="s">
        <v>349</v>
      </c>
      <c r="C2" s="167"/>
      <c r="D2" s="167"/>
      <c r="E2" s="167"/>
      <c r="F2" s="168" t="s">
        <v>349</v>
      </c>
      <c r="G2" s="169"/>
      <c r="H2" s="169"/>
      <c r="I2" s="169"/>
      <c r="J2" s="168" t="s">
        <v>349</v>
      </c>
      <c r="K2" s="169"/>
      <c r="L2" s="169"/>
      <c r="M2" s="169"/>
      <c r="N2" s="168" t="s">
        <v>349</v>
      </c>
      <c r="O2" s="169"/>
      <c r="P2" s="169"/>
      <c r="Q2" s="170"/>
    </row>
    <row r="3" spans="1:17" ht="15.75" customHeight="1">
      <c r="A3" s="58"/>
      <c r="B3" s="152" t="s">
        <v>350</v>
      </c>
      <c r="C3" s="153"/>
      <c r="D3" s="153"/>
      <c r="E3" s="153"/>
      <c r="F3" s="154" t="s">
        <v>351</v>
      </c>
      <c r="G3" s="155"/>
      <c r="H3" s="155"/>
      <c r="I3" s="155"/>
      <c r="J3" s="154" t="s">
        <v>352</v>
      </c>
      <c r="K3" s="155"/>
      <c r="L3" s="155"/>
      <c r="M3" s="155"/>
      <c r="N3" s="154" t="s">
        <v>353</v>
      </c>
      <c r="O3" s="155"/>
      <c r="P3" s="155"/>
      <c r="Q3" s="157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91"/>
      <c r="H5" s="102">
        <v>2.2999999999999998</v>
      </c>
      <c r="I5" s="65">
        <f>H5*'Matriz de Carga'!G4</f>
        <v>213209.99999999997</v>
      </c>
      <c r="J5" s="91" t="s">
        <v>357</v>
      </c>
      <c r="K5" s="91"/>
      <c r="L5" s="102">
        <v>3.4</v>
      </c>
      <c r="M5" s="90">
        <f>L5*'Matriz de Carga'!G4</f>
        <v>315180</v>
      </c>
      <c r="N5" s="63" t="s">
        <v>357</v>
      </c>
      <c r="O5" s="91"/>
      <c r="P5" s="102">
        <v>2.2999999999999998</v>
      </c>
      <c r="Q5" s="65">
        <f>P5*'Matriz de Carga'!G4</f>
        <v>213209.99999999997</v>
      </c>
    </row>
    <row r="6" spans="1:17">
      <c r="A6" s="18"/>
      <c r="B6" s="66" t="s">
        <v>358</v>
      </c>
      <c r="C6" s="67" t="s">
        <v>390</v>
      </c>
      <c r="D6" s="68">
        <v>5.7</v>
      </c>
      <c r="E6" s="69">
        <f>D6*'Matriz de Carga'!G6</f>
        <v>90630</v>
      </c>
      <c r="F6" s="66" t="s">
        <v>358</v>
      </c>
      <c r="G6" s="67" t="s">
        <v>390</v>
      </c>
      <c r="H6" s="68">
        <v>5.7</v>
      </c>
      <c r="I6" s="70">
        <f>E6</f>
        <v>90630</v>
      </c>
      <c r="J6" s="67" t="s">
        <v>358</v>
      </c>
      <c r="K6" s="67" t="s">
        <v>390</v>
      </c>
      <c r="L6" s="68">
        <v>5.7</v>
      </c>
      <c r="M6" s="69">
        <f>E6</f>
        <v>90630</v>
      </c>
      <c r="N6" s="66" t="s">
        <v>358</v>
      </c>
      <c r="O6" s="67" t="s">
        <v>390</v>
      </c>
      <c r="P6" s="68">
        <v>5.7</v>
      </c>
      <c r="Q6" s="70">
        <f>E6</f>
        <v>90630</v>
      </c>
    </row>
    <row r="7" spans="1:17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7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71">
        <f>VLOOKUP(O7,'Matriz de Carga'!$B$3:$C$59,2,0)*P7</f>
        <v>18107</v>
      </c>
    </row>
    <row r="8" spans="1:17">
      <c r="A8" s="18"/>
      <c r="B8" s="66" t="s">
        <v>290</v>
      </c>
      <c r="C8" s="88" t="s">
        <v>331</v>
      </c>
      <c r="D8" s="68">
        <v>1</v>
      </c>
      <c r="E8" s="48">
        <f>VLOOKUP(C8,'Matriz de Carga'!$B$3:$C$68,2,0)*D8</f>
        <v>12888</v>
      </c>
      <c r="F8" s="66" t="s">
        <v>290</v>
      </c>
      <c r="G8" s="88" t="s">
        <v>331</v>
      </c>
      <c r="H8" s="68">
        <v>1</v>
      </c>
      <c r="I8" s="71">
        <f>VLOOKUP(G8,'Matriz de Carga'!$B$3:$C$68,2,0)*H8</f>
        <v>12888</v>
      </c>
      <c r="J8" s="67" t="s">
        <v>290</v>
      </c>
      <c r="K8" s="88" t="s">
        <v>331</v>
      </c>
      <c r="L8" s="68">
        <v>1</v>
      </c>
      <c r="M8" s="48">
        <f>VLOOKUP(K8,'Matriz de Carga'!$B$3:$C$68,2,0)*L8</f>
        <v>12888</v>
      </c>
      <c r="N8" s="66" t="s">
        <v>290</v>
      </c>
      <c r="O8" s="88" t="s">
        <v>331</v>
      </c>
      <c r="P8" s="68">
        <v>1</v>
      </c>
      <c r="Q8" s="71">
        <f>VLOOKUP(O8,'Matriz de Carga'!$B$3:$C$68,2,0)*P8</f>
        <v>12888</v>
      </c>
    </row>
    <row r="9" spans="1:17">
      <c r="A9" s="18"/>
      <c r="B9" s="66" t="s">
        <v>137</v>
      </c>
      <c r="C9" s="88" t="s">
        <v>62</v>
      </c>
      <c r="D9" s="68">
        <v>1</v>
      </c>
      <c r="E9" s="48">
        <f>VLOOKUP(C9,'Matriz de Carga'!$B$3:$C$59,2,0)*D9</f>
        <v>49520</v>
      </c>
      <c r="F9" s="66" t="s">
        <v>24</v>
      </c>
      <c r="G9" s="88" t="s">
        <v>77</v>
      </c>
      <c r="H9" s="68">
        <v>1</v>
      </c>
      <c r="I9" s="71">
        <f>VLOOKUP(G9,'Matriz de Carga'!$B$3:$C$59,2,0)*H9</f>
        <v>35420</v>
      </c>
      <c r="J9" s="67" t="s">
        <v>24</v>
      </c>
      <c r="K9" s="88" t="s">
        <v>77</v>
      </c>
      <c r="L9" s="68">
        <v>1</v>
      </c>
      <c r="M9" s="48">
        <f>VLOOKUP(K9,'Matriz de Carga'!$B$3:$C$59,2,0)*L9</f>
        <v>35420</v>
      </c>
      <c r="N9" s="66" t="s">
        <v>24</v>
      </c>
      <c r="O9" s="88" t="s">
        <v>77</v>
      </c>
      <c r="P9" s="68">
        <v>1</v>
      </c>
      <c r="Q9" s="71">
        <f>VLOOKUP(O9,'Matriz de Carga'!$B$3:$C$59,2,0)*P9</f>
        <v>35420</v>
      </c>
    </row>
    <row r="10" spans="1:17">
      <c r="B10" s="72" t="s">
        <v>325</v>
      </c>
      <c r="C10" s="73" t="s">
        <v>326</v>
      </c>
      <c r="D10" s="68">
        <v>3</v>
      </c>
      <c r="E10" s="48">
        <f>VLOOKUP(C10,'Matriz de Carga'!$B$3:$C$59,2,0)*D10</f>
        <v>8370</v>
      </c>
      <c r="F10" s="66" t="s">
        <v>137</v>
      </c>
      <c r="G10" s="88" t="s">
        <v>62</v>
      </c>
      <c r="H10" s="68">
        <v>1</v>
      </c>
      <c r="I10" s="71">
        <f>VLOOKUP(G10,'Matriz de Carga'!$B$3:$C$59,2,0)*H10</f>
        <v>49520</v>
      </c>
      <c r="J10" s="67" t="s">
        <v>137</v>
      </c>
      <c r="K10" s="88" t="s">
        <v>62</v>
      </c>
      <c r="L10" s="68">
        <v>1</v>
      </c>
      <c r="M10" s="48">
        <f>VLOOKUP(K10,'Matriz de Carga'!$B$3:$C$59,2,0)*L10</f>
        <v>49520</v>
      </c>
      <c r="N10" s="66" t="s">
        <v>137</v>
      </c>
      <c r="O10" s="88" t="s">
        <v>62</v>
      </c>
      <c r="P10" s="68">
        <v>1</v>
      </c>
      <c r="Q10" s="71">
        <f>VLOOKUP(O10,'Matriz de Carga'!$B$3:$C$59,2,0)*P10</f>
        <v>49520</v>
      </c>
    </row>
    <row r="11" spans="1:17">
      <c r="B11" s="115"/>
      <c r="C11" s="116"/>
      <c r="D11" s="116"/>
      <c r="E11" s="69" t="s">
        <v>361</v>
      </c>
      <c r="F11" s="66" t="s">
        <v>164</v>
      </c>
      <c r="G11" s="67" t="s">
        <v>332</v>
      </c>
      <c r="H11" s="76">
        <v>0.76</v>
      </c>
      <c r="I11" s="71">
        <f>VLOOKUP(G11,'Matriz de Carga'!$B$3:$C$66,2,0)*H11</f>
        <v>62474.28</v>
      </c>
      <c r="J11" s="67" t="s">
        <v>297</v>
      </c>
      <c r="K11" s="88" t="s">
        <v>78</v>
      </c>
      <c r="L11" s="68">
        <v>4</v>
      </c>
      <c r="M11" s="48">
        <f>VLOOKUP(K11,'Matriz de Carga'!$B$3:$C$59,2,0)*L11</f>
        <v>103036</v>
      </c>
      <c r="N11" s="66" t="s">
        <v>164</v>
      </c>
      <c r="O11" s="67" t="s">
        <v>332</v>
      </c>
      <c r="P11" s="76">
        <v>0.76</v>
      </c>
      <c r="Q11" s="71">
        <f>VLOOKUP(O11,'Matriz de Carga'!$B$3:$C$68,2,0)*P11</f>
        <v>62474.28</v>
      </c>
    </row>
    <row r="12" spans="1:17">
      <c r="B12" s="72"/>
      <c r="C12" s="73"/>
      <c r="D12" s="73"/>
      <c r="E12" s="69" t="s">
        <v>361</v>
      </c>
      <c r="F12" s="66" t="s">
        <v>333</v>
      </c>
      <c r="G12" s="67" t="s">
        <v>334</v>
      </c>
      <c r="H12" s="76">
        <v>1</v>
      </c>
      <c r="I12" s="71">
        <f>VLOOKUP(G12,'Matriz de Carga'!$B$3:$C$66,2,0)*H12</f>
        <v>8436</v>
      </c>
      <c r="J12" s="67" t="s">
        <v>344</v>
      </c>
      <c r="K12" s="88" t="s">
        <v>80</v>
      </c>
      <c r="L12" s="68">
        <v>1</v>
      </c>
      <c r="M12" s="48">
        <f>VLOOKUP(K12,'Matriz de Carga'!$B$3:$C$59,2,0)*L12</f>
        <v>37157</v>
      </c>
      <c r="N12" s="66" t="s">
        <v>333</v>
      </c>
      <c r="O12" s="67" t="s">
        <v>334</v>
      </c>
      <c r="P12" s="76">
        <v>1</v>
      </c>
      <c r="Q12" s="71">
        <f>VLOOKUP(O12,'Matriz de Carga'!$B$3:$C$68,2,0)*P12</f>
        <v>8436</v>
      </c>
    </row>
    <row r="13" spans="1:17">
      <c r="B13" s="72"/>
      <c r="C13" s="73"/>
      <c r="D13" s="73"/>
      <c r="E13" s="69" t="s">
        <v>361</v>
      </c>
      <c r="F13" s="66" t="s">
        <v>335</v>
      </c>
      <c r="G13" s="67" t="s">
        <v>336</v>
      </c>
      <c r="H13" s="76">
        <v>1</v>
      </c>
      <c r="I13" s="71">
        <f>VLOOKUP(G13,'Matriz de Carga'!$B$3:$C$66,2,0)*H13</f>
        <v>8676</v>
      </c>
      <c r="J13" s="67" t="s">
        <v>163</v>
      </c>
      <c r="K13" s="67" t="s">
        <v>82</v>
      </c>
      <c r="L13" s="76">
        <v>5.5</v>
      </c>
      <c r="M13" s="48">
        <f>VLOOKUP(K13,'Matriz de Carga'!$B$3:$C$59,2,0)*L13</f>
        <v>225489</v>
      </c>
      <c r="N13" s="66" t="s">
        <v>335</v>
      </c>
      <c r="O13" s="67" t="s">
        <v>336</v>
      </c>
      <c r="P13" s="76">
        <v>1</v>
      </c>
      <c r="Q13" s="71">
        <f>VLOOKUP(O13,'Matriz de Carga'!$B$3:$C$68,2,0)*P13</f>
        <v>8676</v>
      </c>
    </row>
    <row r="14" spans="1:17">
      <c r="B14" s="72"/>
      <c r="C14" s="73"/>
      <c r="D14" s="73"/>
      <c r="E14" s="69" t="s">
        <v>361</v>
      </c>
      <c r="F14" s="66" t="s">
        <v>319</v>
      </c>
      <c r="G14" s="67" t="s">
        <v>320</v>
      </c>
      <c r="H14" s="68">
        <v>1</v>
      </c>
      <c r="I14" s="71">
        <f>VLOOKUP(G14,'Matriz de Carga'!$B$3:$C$59,2,0)*H14</f>
        <v>32683</v>
      </c>
      <c r="J14" s="67" t="s">
        <v>337</v>
      </c>
      <c r="K14" s="67" t="s">
        <v>338</v>
      </c>
      <c r="L14" s="76">
        <v>1</v>
      </c>
      <c r="M14" s="48">
        <f>VLOOKUP(K14,'Matriz de Carga'!$B$3:$C$68,2,0)*L14</f>
        <v>4831</v>
      </c>
      <c r="N14" s="66" t="s">
        <v>319</v>
      </c>
      <c r="O14" s="67" t="s">
        <v>320</v>
      </c>
      <c r="P14" s="68">
        <v>1</v>
      </c>
      <c r="Q14" s="71">
        <f>VLOOKUP(O14,'Matriz de Carga'!$B$3:$C$59,2,0)*P14</f>
        <v>32683</v>
      </c>
    </row>
    <row r="15" spans="1:17">
      <c r="B15" s="72"/>
      <c r="C15" s="73"/>
      <c r="D15" s="73"/>
      <c r="E15" s="69"/>
      <c r="F15" s="72" t="s">
        <v>325</v>
      </c>
      <c r="G15" s="73" t="s">
        <v>326</v>
      </c>
      <c r="H15" s="68">
        <v>3</v>
      </c>
      <c r="I15" s="71">
        <f>VLOOKUP(G15,'Matriz de Carga'!$B$3:$C$59,2,0)*H15</f>
        <v>8370</v>
      </c>
      <c r="J15" s="67" t="s">
        <v>337</v>
      </c>
      <c r="K15" s="67" t="s">
        <v>328</v>
      </c>
      <c r="L15" s="76">
        <v>1</v>
      </c>
      <c r="M15" s="48">
        <f>VLOOKUP(K15,'Matriz de Carga'!$B$3:$C$59,2,0)*L15</f>
        <v>1908</v>
      </c>
      <c r="N15" s="72" t="s">
        <v>325</v>
      </c>
      <c r="O15" s="73" t="s">
        <v>326</v>
      </c>
      <c r="P15" s="68">
        <v>3</v>
      </c>
      <c r="Q15" s="71">
        <f>VLOOKUP(O15,'Matriz de Carga'!$B$3:$C$59,2,0)*P15</f>
        <v>8370</v>
      </c>
    </row>
    <row r="16" spans="1:17">
      <c r="B16" s="72"/>
      <c r="C16" s="73"/>
      <c r="D16" s="73"/>
      <c r="E16" s="69"/>
      <c r="F16" s="120"/>
      <c r="I16" s="126"/>
      <c r="J16" s="67" t="s">
        <v>164</v>
      </c>
      <c r="K16" s="67" t="s">
        <v>332</v>
      </c>
      <c r="L16" s="76">
        <v>0.76</v>
      </c>
      <c r="M16" s="48">
        <f>VLOOKUP(K16,'Matriz de Carga'!$B$3:$C$68,2,0)*L16</f>
        <v>62474.28</v>
      </c>
      <c r="N16" s="120"/>
      <c r="Q16" s="126"/>
    </row>
    <row r="17" spans="2:17">
      <c r="B17" s="72"/>
      <c r="C17" s="73"/>
      <c r="D17" s="73"/>
      <c r="E17" s="69"/>
      <c r="F17" s="72"/>
      <c r="G17" s="73"/>
      <c r="H17" s="68"/>
      <c r="I17" s="71"/>
      <c r="J17" s="67" t="s">
        <v>333</v>
      </c>
      <c r="K17" s="67" t="s">
        <v>334</v>
      </c>
      <c r="L17" s="76">
        <v>1</v>
      </c>
      <c r="M17" s="48">
        <f>VLOOKUP(K17,'Matriz de Carga'!$B$3:$C$68,2,0)*L17</f>
        <v>8436</v>
      </c>
      <c r="N17" s="66"/>
      <c r="O17" s="67"/>
      <c r="P17" s="67"/>
      <c r="Q17" s="70"/>
    </row>
    <row r="18" spans="2:17">
      <c r="B18" s="72"/>
      <c r="C18" s="73"/>
      <c r="D18" s="73"/>
      <c r="E18" s="69"/>
      <c r="F18" s="66"/>
      <c r="G18" s="67"/>
      <c r="H18" s="67"/>
      <c r="I18" s="70"/>
      <c r="J18" s="67" t="s">
        <v>335</v>
      </c>
      <c r="K18" s="67" t="s">
        <v>336</v>
      </c>
      <c r="L18" s="76">
        <v>1</v>
      </c>
      <c r="M18" s="48">
        <f>VLOOKUP(K18,'Matriz de Carga'!$B$3:$C$68,2,0)*L18</f>
        <v>8676</v>
      </c>
      <c r="N18" s="66"/>
      <c r="O18" s="67"/>
      <c r="P18" s="67"/>
      <c r="Q18" s="70"/>
    </row>
    <row r="19" spans="2:17">
      <c r="B19" s="72"/>
      <c r="C19" s="73"/>
      <c r="D19" s="73"/>
      <c r="E19" s="69" t="str">
        <f>IFERROR(#REF!/(1-#REF!),"")</f>
        <v/>
      </c>
      <c r="F19" s="66"/>
      <c r="G19" s="67"/>
      <c r="H19" s="67"/>
      <c r="I19" s="70" t="str">
        <f>IFERROR(#REF!/(1-#REF!),"")</f>
        <v/>
      </c>
      <c r="J19" s="67" t="s">
        <v>319</v>
      </c>
      <c r="K19" s="67" t="s">
        <v>320</v>
      </c>
      <c r="L19" s="68">
        <v>1</v>
      </c>
      <c r="M19" s="48">
        <f>VLOOKUP(K19,'Matriz de Carga'!$B$3:$C$59,2,0)*L19</f>
        <v>32683</v>
      </c>
      <c r="N19" s="66"/>
      <c r="O19" s="67"/>
      <c r="P19" s="67"/>
      <c r="Q19" s="70" t="str">
        <f>IFERROR(#REF!/(1-#REF!),"")</f>
        <v/>
      </c>
    </row>
    <row r="20" spans="2:17">
      <c r="B20" s="72"/>
      <c r="C20" s="73"/>
      <c r="D20" s="73"/>
      <c r="E20" s="69"/>
      <c r="F20" s="66"/>
      <c r="G20" s="67"/>
      <c r="H20" s="67"/>
      <c r="I20" s="70"/>
      <c r="J20" s="73" t="s">
        <v>325</v>
      </c>
      <c r="K20" s="73" t="s">
        <v>326</v>
      </c>
      <c r="L20" s="68">
        <v>3</v>
      </c>
      <c r="M20" s="48">
        <f>VLOOKUP(K20,'Matriz de Carga'!$B$3:$C$59,2,0)*L20</f>
        <v>8370</v>
      </c>
      <c r="N20" s="66"/>
      <c r="O20" s="67"/>
      <c r="P20" s="67"/>
      <c r="Q20" s="70"/>
    </row>
    <row r="21" spans="2:17">
      <c r="B21" s="74" t="s">
        <v>362</v>
      </c>
      <c r="C21" s="75"/>
      <c r="D21" s="75"/>
      <c r="E21" s="77">
        <f>SUM(E6:E19)</f>
        <v>179515</v>
      </c>
      <c r="F21" s="74" t="s">
        <v>362</v>
      </c>
      <c r="G21" s="75"/>
      <c r="H21" s="75"/>
      <c r="I21" s="78">
        <f>SUM(I6:I19)</f>
        <v>327204.28000000003</v>
      </c>
      <c r="J21" s="75" t="s">
        <v>362</v>
      </c>
      <c r="K21" s="75"/>
      <c r="L21" s="75"/>
      <c r="M21" s="77">
        <f>SUM(M6:M20)</f>
        <v>699625.28</v>
      </c>
      <c r="N21" s="74" t="s">
        <v>362</v>
      </c>
      <c r="O21" s="75"/>
      <c r="P21" s="75"/>
      <c r="Q21" s="78">
        <f>SUM(Q6:Q19)</f>
        <v>327204.28000000003</v>
      </c>
    </row>
    <row r="22" spans="2:17" ht="15.75" thickBot="1">
      <c r="B22" s="79" t="s">
        <v>363</v>
      </c>
      <c r="C22" s="80"/>
      <c r="D22" s="80"/>
      <c r="E22" s="81">
        <f>'Matriz de Carga'!G9</f>
        <v>15000</v>
      </c>
      <c r="F22" s="79" t="s">
        <v>363</v>
      </c>
      <c r="G22" s="82"/>
      <c r="H22" s="82"/>
      <c r="I22" s="83">
        <f>'Matriz de Carga'!G9</f>
        <v>15000</v>
      </c>
      <c r="J22" s="80" t="s">
        <v>363</v>
      </c>
      <c r="K22" s="82"/>
      <c r="L22" s="82"/>
      <c r="M22" s="81">
        <f>'Matriz de Carga'!G9</f>
        <v>15000</v>
      </c>
      <c r="N22" s="79" t="s">
        <v>363</v>
      </c>
      <c r="O22" s="82"/>
      <c r="P22" s="82"/>
      <c r="Q22" s="83">
        <f>'Matriz de Carga'!G9</f>
        <v>15000</v>
      </c>
    </row>
    <row r="23" spans="2:17" ht="15.75" thickBot="1">
      <c r="B23" s="84" t="s">
        <v>364</v>
      </c>
      <c r="C23" s="85"/>
      <c r="D23" s="85"/>
      <c r="E23" s="86">
        <f>E21+E5+E22</f>
        <v>324295</v>
      </c>
      <c r="F23" s="84" t="s">
        <v>364</v>
      </c>
      <c r="G23" s="85"/>
      <c r="H23" s="85"/>
      <c r="I23" s="86">
        <f>I21+I5+I22</f>
        <v>555414.28</v>
      </c>
      <c r="J23" s="84" t="s">
        <v>364</v>
      </c>
      <c r="K23" s="85"/>
      <c r="L23" s="85"/>
      <c r="M23" s="86">
        <f>M21+M5+M22</f>
        <v>1029805.28</v>
      </c>
      <c r="N23" s="84" t="s">
        <v>364</v>
      </c>
      <c r="O23" s="85"/>
      <c r="P23" s="85"/>
      <c r="Q23" s="87">
        <f>Q21+Q5+Q22</f>
        <v>555414.28</v>
      </c>
    </row>
    <row r="24" spans="2:17" ht="15.75" thickBot="1">
      <c r="B24" s="84" t="s">
        <v>365</v>
      </c>
      <c r="C24" s="85"/>
      <c r="D24" s="85"/>
      <c r="E24" s="86">
        <f>E23*1.19</f>
        <v>385911.05</v>
      </c>
      <c r="F24" s="84" t="s">
        <v>366</v>
      </c>
      <c r="G24" s="85"/>
      <c r="H24" s="85"/>
      <c r="I24" s="86">
        <f>I23*1.19</f>
        <v>660942.99320000003</v>
      </c>
      <c r="J24" s="84" t="s">
        <v>366</v>
      </c>
      <c r="K24" s="85"/>
      <c r="L24" s="85"/>
      <c r="M24" s="86">
        <f>M23*1.19</f>
        <v>1225468.2831999999</v>
      </c>
      <c r="N24" s="84" t="s">
        <v>366</v>
      </c>
      <c r="O24" s="85"/>
      <c r="P24" s="85"/>
      <c r="Q24" s="87">
        <f>Q23*1.19</f>
        <v>660942.99320000003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8"/>
  <dimension ref="A1:Q19"/>
  <sheetViews>
    <sheetView showGridLines="0" workbookViewId="0">
      <selection activeCell="N25" sqref="N25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12.7109375" customWidth="1"/>
    <col min="6" max="6" width="18.28515625" bestFit="1" customWidth="1"/>
    <col min="7" max="7" width="14.28515625" bestFit="1" customWidth="1"/>
    <col min="8" max="8" width="5" bestFit="1" customWidth="1"/>
    <col min="9" max="9" width="12.7109375" customWidth="1"/>
    <col min="10" max="10" width="18.28515625" bestFit="1" customWidth="1"/>
    <col min="11" max="11" width="14.28515625" bestFit="1" customWidth="1"/>
    <col min="12" max="12" width="5" bestFit="1" customWidth="1"/>
    <col min="13" max="13" width="12.7109375" customWidth="1"/>
    <col min="14" max="14" width="18.28515625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8" t="s">
        <v>391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17" ht="15" customHeight="1">
      <c r="A2" s="2"/>
      <c r="B2" s="166" t="s">
        <v>349</v>
      </c>
      <c r="C2" s="167"/>
      <c r="D2" s="167"/>
      <c r="E2" s="167"/>
      <c r="F2" s="168" t="s">
        <v>349</v>
      </c>
      <c r="G2" s="169"/>
      <c r="H2" s="169"/>
      <c r="I2" s="169"/>
      <c r="J2" s="168" t="s">
        <v>349</v>
      </c>
      <c r="K2" s="169"/>
      <c r="L2" s="169"/>
      <c r="M2" s="169"/>
      <c r="N2" s="168" t="s">
        <v>349</v>
      </c>
      <c r="O2" s="169"/>
      <c r="P2" s="169"/>
      <c r="Q2" s="170"/>
    </row>
    <row r="3" spans="1:17" ht="15.75" customHeight="1">
      <c r="A3" s="2"/>
      <c r="B3" s="152" t="s">
        <v>350</v>
      </c>
      <c r="C3" s="153"/>
      <c r="D3" s="153"/>
      <c r="E3" s="153"/>
      <c r="F3" s="154" t="s">
        <v>351</v>
      </c>
      <c r="G3" s="155"/>
      <c r="H3" s="155"/>
      <c r="I3" s="155"/>
      <c r="J3" s="154" t="s">
        <v>352</v>
      </c>
      <c r="K3" s="155"/>
      <c r="L3" s="155"/>
      <c r="M3" s="155"/>
      <c r="N3" s="154" t="s">
        <v>353</v>
      </c>
      <c r="O3" s="155"/>
      <c r="P3" s="155"/>
      <c r="Q3" s="157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1.8</v>
      </c>
      <c r="E5" s="90">
        <f>D5*'Matriz de Carga'!G4</f>
        <v>166860</v>
      </c>
      <c r="F5" s="63" t="s">
        <v>357</v>
      </c>
      <c r="G5" s="91"/>
      <c r="H5" s="102">
        <v>2.4</v>
      </c>
      <c r="I5" s="90">
        <f>H5*'Matriz de Carga'!G4</f>
        <v>222480</v>
      </c>
      <c r="J5" s="63" t="s">
        <v>357</v>
      </c>
      <c r="K5" s="91"/>
      <c r="L5" s="102">
        <v>2.9</v>
      </c>
      <c r="M5" s="90">
        <f>L5*'Matriz de Carga'!G4</f>
        <v>268830</v>
      </c>
      <c r="N5" s="63" t="s">
        <v>357</v>
      </c>
      <c r="O5" s="91"/>
      <c r="P5" s="102">
        <v>2.4</v>
      </c>
      <c r="Q5" s="65">
        <f>P5*'Matriz de Carga'!G4</f>
        <v>222480</v>
      </c>
    </row>
    <row r="6" spans="1:17">
      <c r="A6" s="18"/>
      <c r="B6" s="66" t="s">
        <v>358</v>
      </c>
      <c r="C6" s="88" t="s">
        <v>392</v>
      </c>
      <c r="D6" s="68">
        <v>6.1</v>
      </c>
      <c r="E6" s="69">
        <f>D6*'Matriz de Carga'!G6</f>
        <v>96990</v>
      </c>
      <c r="F6" s="66" t="s">
        <v>358</v>
      </c>
      <c r="G6" s="88" t="s">
        <v>392</v>
      </c>
      <c r="H6" s="68">
        <v>6.1</v>
      </c>
      <c r="I6" s="69">
        <f>E6</f>
        <v>96990</v>
      </c>
      <c r="J6" s="66" t="s">
        <v>358</v>
      </c>
      <c r="K6" s="88" t="s">
        <v>392</v>
      </c>
      <c r="L6" s="68">
        <v>6.1</v>
      </c>
      <c r="M6" s="69">
        <f>E6</f>
        <v>96990</v>
      </c>
      <c r="N6" s="66" t="s">
        <v>358</v>
      </c>
      <c r="O6" s="88" t="s">
        <v>392</v>
      </c>
      <c r="P6" s="68">
        <v>6.1</v>
      </c>
      <c r="Q6" s="70">
        <f>E6</f>
        <v>96990</v>
      </c>
    </row>
    <row r="7" spans="1:17">
      <c r="A7" s="18"/>
      <c r="B7" s="66" t="s">
        <v>160</v>
      </c>
      <c r="C7" s="88" t="s">
        <v>159</v>
      </c>
      <c r="D7" s="68">
        <v>1</v>
      </c>
      <c r="E7" s="48">
        <f>VLOOKUP(C7,'Matriz de Carga'!$B$3:$C$59,2,0)*D7</f>
        <v>13847</v>
      </c>
      <c r="F7" s="66" t="s">
        <v>160</v>
      </c>
      <c r="G7" s="88" t="s">
        <v>159</v>
      </c>
      <c r="H7" s="68">
        <v>1</v>
      </c>
      <c r="I7" s="48">
        <f>VLOOKUP(G7,'Matriz de Carga'!$B$3:$C$59,2,0)*H7</f>
        <v>13847</v>
      </c>
      <c r="J7" s="66" t="s">
        <v>160</v>
      </c>
      <c r="K7" s="88" t="s">
        <v>159</v>
      </c>
      <c r="L7" s="68">
        <v>1</v>
      </c>
      <c r="M7" s="48">
        <f>VLOOKUP(K7,'Matriz de Carga'!$B$3:$C$59,2,0)*L7</f>
        <v>13847</v>
      </c>
      <c r="N7" s="66" t="s">
        <v>160</v>
      </c>
      <c r="O7" s="88" t="s">
        <v>159</v>
      </c>
      <c r="P7" s="68">
        <v>1</v>
      </c>
      <c r="Q7" s="71">
        <f>VLOOKUP(O7,'Matriz de Carga'!$B$3:$C$59,2,0)*P7</f>
        <v>13847</v>
      </c>
    </row>
    <row r="8" spans="1:17">
      <c r="A8" s="18"/>
      <c r="B8" s="66" t="s">
        <v>137</v>
      </c>
      <c r="C8" s="88" t="s">
        <v>26</v>
      </c>
      <c r="D8" s="68">
        <v>1</v>
      </c>
      <c r="E8" s="48">
        <f>VLOOKUP(C8,'Matriz de Carga'!$B$3:$C$59,2,0)*D8</f>
        <v>83513</v>
      </c>
      <c r="F8" s="66" t="s">
        <v>24</v>
      </c>
      <c r="G8" s="88" t="s">
        <v>23</v>
      </c>
      <c r="H8" s="68">
        <v>1</v>
      </c>
      <c r="I8" s="48">
        <f>VLOOKUP(G8,'Matriz de Carga'!$B$3:$C$59,2,0)*H8</f>
        <v>63687</v>
      </c>
      <c r="J8" s="66" t="s">
        <v>24</v>
      </c>
      <c r="K8" s="88" t="s">
        <v>23</v>
      </c>
      <c r="L8" s="68">
        <v>1</v>
      </c>
      <c r="M8" s="48">
        <f>VLOOKUP(K8,'Matriz de Carga'!$B$3:$C$59,2,0)*L8</f>
        <v>63687</v>
      </c>
      <c r="N8" s="66" t="s">
        <v>24</v>
      </c>
      <c r="O8" s="88" t="s">
        <v>23</v>
      </c>
      <c r="P8" s="68">
        <v>1</v>
      </c>
      <c r="Q8" s="71">
        <f>VLOOKUP(O8,'Matriz de Carga'!$B$3:$C$59,2,0)*P8</f>
        <v>63687</v>
      </c>
    </row>
    <row r="9" spans="1:17">
      <c r="A9" s="18"/>
      <c r="B9" s="72" t="s">
        <v>317</v>
      </c>
      <c r="C9" s="73" t="s">
        <v>339</v>
      </c>
      <c r="D9" s="68">
        <v>1</v>
      </c>
      <c r="E9" s="48">
        <f>VLOOKUP(C9,'Matriz de Carga'!$B$3:$C$68,2,0)*D9</f>
        <v>1892</v>
      </c>
      <c r="F9" s="66" t="s">
        <v>137</v>
      </c>
      <c r="G9" s="88" t="s">
        <v>26</v>
      </c>
      <c r="H9" s="68">
        <v>1</v>
      </c>
      <c r="I9" s="48">
        <f>VLOOKUP(G9,'Matriz de Carga'!$B$3:$C$59,2,0)*H9</f>
        <v>83513</v>
      </c>
      <c r="J9" s="66" t="s">
        <v>137</v>
      </c>
      <c r="K9" s="88" t="s">
        <v>26</v>
      </c>
      <c r="L9" s="68">
        <v>1</v>
      </c>
      <c r="M9" s="48">
        <f>VLOOKUP(K9,'Matriz de Carga'!$B$3:$C$59,2,0)*L9</f>
        <v>83513</v>
      </c>
      <c r="N9" s="66" t="s">
        <v>137</v>
      </c>
      <c r="O9" s="88" t="s">
        <v>26</v>
      </c>
      <c r="P9" s="68">
        <v>1</v>
      </c>
      <c r="Q9" s="71">
        <f>VLOOKUP(O9,'Matriz de Carga'!$B$3:$C$59,2,0)*P9</f>
        <v>83513</v>
      </c>
    </row>
    <row r="10" spans="1:17">
      <c r="B10" s="72"/>
      <c r="C10" s="73"/>
      <c r="D10" s="73"/>
      <c r="E10" s="69" t="s">
        <v>361</v>
      </c>
      <c r="F10" s="72" t="s">
        <v>317</v>
      </c>
      <c r="G10" s="73" t="s">
        <v>339</v>
      </c>
      <c r="H10" s="68">
        <v>1</v>
      </c>
      <c r="I10" s="48">
        <f>VLOOKUP(G10,'Matriz de Carga'!$B$3:$C$68,2,0)*H10</f>
        <v>1892</v>
      </c>
      <c r="J10" s="66" t="s">
        <v>19</v>
      </c>
      <c r="K10" s="67" t="s">
        <v>18</v>
      </c>
      <c r="L10" s="68">
        <v>1</v>
      </c>
      <c r="M10" s="48">
        <f>VLOOKUP(K10,'Matriz de Carga'!$B$3:$C$59,2,0)*L10</f>
        <v>171914</v>
      </c>
      <c r="N10" s="72" t="s">
        <v>317</v>
      </c>
      <c r="O10" s="73" t="s">
        <v>339</v>
      </c>
      <c r="P10" s="68">
        <v>1</v>
      </c>
      <c r="Q10" s="71">
        <f>VLOOKUP(O10,'Matriz de Carga'!$B$3:$C$68,2,0)*P10</f>
        <v>1892</v>
      </c>
    </row>
    <row r="11" spans="1:17">
      <c r="B11" s="115"/>
      <c r="C11" s="116"/>
      <c r="D11" s="116"/>
      <c r="E11" s="69" t="s">
        <v>361</v>
      </c>
      <c r="F11" s="66" t="s">
        <v>319</v>
      </c>
      <c r="G11" s="67" t="s">
        <v>320</v>
      </c>
      <c r="H11" s="68">
        <v>1</v>
      </c>
      <c r="I11" s="48">
        <f>VLOOKUP(G11,'Matriz de Carga'!$B$3:$C$59,2,0)*H11</f>
        <v>32683</v>
      </c>
      <c r="J11" s="66" t="s">
        <v>344</v>
      </c>
      <c r="K11" s="88" t="s">
        <v>29</v>
      </c>
      <c r="L11" s="68">
        <v>1</v>
      </c>
      <c r="M11" s="48">
        <f>VLOOKUP(K11,'Matriz de Carga'!$B$3:$C$59,2,0)*L11</f>
        <v>83309</v>
      </c>
      <c r="N11" s="66" t="s">
        <v>319</v>
      </c>
      <c r="O11" s="67" t="s">
        <v>320</v>
      </c>
      <c r="P11" s="68">
        <v>1</v>
      </c>
      <c r="Q11" s="71">
        <f>VLOOKUP(O11,'Matriz de Carga'!$B$3:$C$59,2,0)*P11</f>
        <v>32683</v>
      </c>
    </row>
    <row r="12" spans="1:17">
      <c r="B12" s="72"/>
      <c r="C12" s="73"/>
      <c r="D12" s="73"/>
      <c r="E12" s="69" t="s">
        <v>361</v>
      </c>
      <c r="F12" s="66"/>
      <c r="G12" s="67"/>
      <c r="H12" s="67"/>
      <c r="I12" s="69" t="s">
        <v>361</v>
      </c>
      <c r="J12" s="72" t="s">
        <v>317</v>
      </c>
      <c r="K12" s="73" t="s">
        <v>339</v>
      </c>
      <c r="L12" s="68">
        <v>1</v>
      </c>
      <c r="M12" s="48">
        <f>VLOOKUP(K12,'Matriz de Carga'!$B$3:$C$68,2,0)*L12</f>
        <v>1892</v>
      </c>
      <c r="N12" s="66"/>
      <c r="O12" s="67"/>
      <c r="P12" s="76"/>
      <c r="Q12" s="70" t="s">
        <v>361</v>
      </c>
    </row>
    <row r="13" spans="1:17">
      <c r="B13" s="72"/>
      <c r="C13" s="73"/>
      <c r="D13" s="73"/>
      <c r="E13" s="69" t="str">
        <f>IFERROR(#REF!/(1-#REF!),"")</f>
        <v/>
      </c>
      <c r="F13" s="66"/>
      <c r="G13" s="67"/>
      <c r="H13" s="67"/>
      <c r="I13" s="69" t="str">
        <f>IFERROR(#REF!/(1-#REF!),"")</f>
        <v/>
      </c>
      <c r="J13" s="66" t="s">
        <v>319</v>
      </c>
      <c r="K13" s="67" t="s">
        <v>320</v>
      </c>
      <c r="L13" s="68">
        <v>1</v>
      </c>
      <c r="M13" s="48">
        <f>VLOOKUP(K13,'Matriz de Carga'!$B$3:$C$59,2,0)*L13</f>
        <v>32683</v>
      </c>
      <c r="N13" s="66"/>
      <c r="O13" s="67"/>
      <c r="P13" s="67"/>
      <c r="Q13" s="70" t="str">
        <f>IFERROR(#REF!/(1-#REF!),"")</f>
        <v/>
      </c>
    </row>
    <row r="14" spans="1:17">
      <c r="B14" s="72"/>
      <c r="C14" s="73"/>
      <c r="D14" s="73"/>
      <c r="E14" s="69" t="str">
        <f>IFERROR(#REF!/(1-#REF!),"")</f>
        <v/>
      </c>
      <c r="F14" s="66"/>
      <c r="G14" s="67"/>
      <c r="H14" s="67"/>
      <c r="I14" s="69" t="str">
        <f>IFERROR(#REF!/(1-#REF!),"")</f>
        <v/>
      </c>
      <c r="J14" s="120"/>
      <c r="K14" s="67"/>
      <c r="L14" s="67"/>
      <c r="M14" s="69" t="str">
        <f>IFERROR(#REF!/(1-#REF!),"")</f>
        <v/>
      </c>
      <c r="N14" s="66"/>
      <c r="O14" s="67"/>
      <c r="P14" s="67"/>
      <c r="Q14" s="70" t="str">
        <f>IFERROR(#REF!/(1-#REF!),"")</f>
        <v/>
      </c>
    </row>
    <row r="15" spans="1:17">
      <c r="B15" s="72"/>
      <c r="C15" s="73"/>
      <c r="D15" s="73"/>
      <c r="E15" s="69" t="str">
        <f>IFERROR(#REF!/(1-#REF!),"")</f>
        <v/>
      </c>
      <c r="F15" s="66"/>
      <c r="G15" s="67"/>
      <c r="H15" s="67"/>
      <c r="I15" s="69" t="str">
        <f>IFERROR(#REF!/(1-#REF!),"")</f>
        <v/>
      </c>
      <c r="J15" s="66"/>
      <c r="K15" s="67"/>
      <c r="L15" s="67"/>
      <c r="M15" s="69" t="str">
        <f>IFERROR(#REF!/(1-#REF!),"")</f>
        <v/>
      </c>
      <c r="N15" s="66"/>
      <c r="O15" s="67"/>
      <c r="P15" s="67"/>
      <c r="Q15" s="70" t="str">
        <f>IFERROR(#REF!/(1-#REF!),"")</f>
        <v/>
      </c>
    </row>
    <row r="16" spans="1:17">
      <c r="B16" s="74" t="s">
        <v>362</v>
      </c>
      <c r="C16" s="75"/>
      <c r="D16" s="75"/>
      <c r="E16" s="77">
        <f>SUM(E6:E15)</f>
        <v>196242</v>
      </c>
      <c r="F16" s="74" t="s">
        <v>362</v>
      </c>
      <c r="G16" s="75"/>
      <c r="H16" s="75"/>
      <c r="I16" s="77">
        <f>SUM(I6:I15)</f>
        <v>292612</v>
      </c>
      <c r="J16" s="74" t="s">
        <v>362</v>
      </c>
      <c r="K16" s="75"/>
      <c r="L16" s="75"/>
      <c r="M16" s="77">
        <f>SUM(M6:M15)</f>
        <v>547835</v>
      </c>
      <c r="N16" s="74" t="s">
        <v>362</v>
      </c>
      <c r="O16" s="75"/>
      <c r="P16" s="75"/>
      <c r="Q16" s="78">
        <f>SUM(Q6:Q15)</f>
        <v>292612</v>
      </c>
    </row>
    <row r="17" spans="2:17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1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84" t="s">
        <v>364</v>
      </c>
      <c r="C18" s="85"/>
      <c r="D18" s="85"/>
      <c r="E18" s="86">
        <f>E16+E5+E17</f>
        <v>378102</v>
      </c>
      <c r="F18" s="84" t="s">
        <v>364</v>
      </c>
      <c r="G18" s="85"/>
      <c r="H18" s="85"/>
      <c r="I18" s="86">
        <f>I16+I5+I17</f>
        <v>530092</v>
      </c>
      <c r="J18" s="84" t="s">
        <v>364</v>
      </c>
      <c r="K18" s="85"/>
      <c r="L18" s="85"/>
      <c r="M18" s="86">
        <f>M16+M5+M17</f>
        <v>831665</v>
      </c>
      <c r="N18" s="84" t="s">
        <v>364</v>
      </c>
      <c r="O18" s="85"/>
      <c r="P18" s="85"/>
      <c r="Q18" s="87">
        <f>Q16+Q5+Q17</f>
        <v>530092</v>
      </c>
    </row>
    <row r="19" spans="2:17" ht="15.75" thickBot="1">
      <c r="B19" s="84" t="s">
        <v>365</v>
      </c>
      <c r="C19" s="85"/>
      <c r="D19" s="85"/>
      <c r="E19" s="86">
        <f>E18*1.19</f>
        <v>449941.38</v>
      </c>
      <c r="F19" s="84" t="s">
        <v>366</v>
      </c>
      <c r="G19" s="85"/>
      <c r="H19" s="85"/>
      <c r="I19" s="86">
        <f>I18*1.19</f>
        <v>630809.48</v>
      </c>
      <c r="J19" s="84" t="s">
        <v>366</v>
      </c>
      <c r="K19" s="85"/>
      <c r="L19" s="85"/>
      <c r="M19" s="86">
        <f>M18*1.19</f>
        <v>989681.35</v>
      </c>
      <c r="N19" s="84" t="s">
        <v>366</v>
      </c>
      <c r="O19" s="85"/>
      <c r="P19" s="85"/>
      <c r="Q19" s="87">
        <f>Q18*1.19</f>
        <v>630809.48</v>
      </c>
    </row>
  </sheetData>
  <sheetProtection selectLockedCells="1" selectUnlockedCells="1"/>
  <mergeCells count="9">
    <mergeCell ref="N3:Q3"/>
    <mergeCell ref="B1:Q1"/>
    <mergeCell ref="B2:E2"/>
    <mergeCell ref="F2:I2"/>
    <mergeCell ref="J2:M2"/>
    <mergeCell ref="N2:Q2"/>
    <mergeCell ref="B3:E3"/>
    <mergeCell ref="F3:I3"/>
    <mergeCell ref="J3:M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/>
  <dimension ref="A1:Q22"/>
  <sheetViews>
    <sheetView showGridLines="0" workbookViewId="0">
      <selection activeCell="O6" activeCellId="2" sqref="G6 K6 O6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8" t="s">
        <v>393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17" ht="15" customHeight="1">
      <c r="A2" s="2"/>
      <c r="B2" s="148" t="s">
        <v>349</v>
      </c>
      <c r="C2" s="149"/>
      <c r="D2" s="149"/>
      <c r="E2" s="149"/>
      <c r="F2" s="150" t="s">
        <v>349</v>
      </c>
      <c r="G2" s="151"/>
      <c r="H2" s="151"/>
      <c r="I2" s="151"/>
      <c r="J2" s="150" t="s">
        <v>349</v>
      </c>
      <c r="K2" s="151"/>
      <c r="L2" s="151"/>
      <c r="M2" s="151"/>
      <c r="N2" s="150" t="s">
        <v>349</v>
      </c>
      <c r="O2" s="151"/>
      <c r="P2" s="151"/>
      <c r="Q2" s="156"/>
    </row>
    <row r="3" spans="1:17" ht="15.75" customHeight="1">
      <c r="A3" s="2"/>
      <c r="B3" s="152" t="s">
        <v>350</v>
      </c>
      <c r="C3" s="153"/>
      <c r="D3" s="153"/>
      <c r="E3" s="153"/>
      <c r="F3" s="154" t="s">
        <v>351</v>
      </c>
      <c r="G3" s="155"/>
      <c r="H3" s="155"/>
      <c r="I3" s="155"/>
      <c r="J3" s="154" t="s">
        <v>352</v>
      </c>
      <c r="K3" s="155"/>
      <c r="L3" s="155"/>
      <c r="M3" s="155"/>
      <c r="N3" s="154" t="s">
        <v>353</v>
      </c>
      <c r="O3" s="155"/>
      <c r="P3" s="155"/>
      <c r="Q3" s="157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1.7</v>
      </c>
      <c r="E5" s="90">
        <f>D5*'Matriz de Carga'!G4</f>
        <v>157590</v>
      </c>
      <c r="F5" s="63" t="s">
        <v>357</v>
      </c>
      <c r="G5" s="91"/>
      <c r="H5" s="102">
        <v>2.6</v>
      </c>
      <c r="I5" s="65">
        <f>H5*'Matriz de Carga'!G4</f>
        <v>241020</v>
      </c>
      <c r="J5" s="91" t="s">
        <v>357</v>
      </c>
      <c r="K5" s="91"/>
      <c r="L5" s="102">
        <v>3.1</v>
      </c>
      <c r="M5" s="90">
        <f>L5*'Matriz de Carga'!G4</f>
        <v>287370</v>
      </c>
      <c r="N5" s="63" t="s">
        <v>357</v>
      </c>
      <c r="O5" s="91"/>
      <c r="P5" s="102">
        <v>3.3</v>
      </c>
      <c r="Q5" s="65">
        <f>P5*'Matriz de Carga'!G4</f>
        <v>305910</v>
      </c>
    </row>
    <row r="6" spans="1:17">
      <c r="A6" s="18"/>
      <c r="B6" s="66" t="s">
        <v>394</v>
      </c>
      <c r="C6" s="67" t="s">
        <v>390</v>
      </c>
      <c r="D6" s="68">
        <v>5.5</v>
      </c>
      <c r="E6" s="69">
        <f>D6*'Matriz de Carga'!G6</f>
        <v>87450</v>
      </c>
      <c r="F6" s="66" t="s">
        <v>394</v>
      </c>
      <c r="G6" s="67" t="s">
        <v>390</v>
      </c>
      <c r="H6" s="68">
        <v>5.5</v>
      </c>
      <c r="I6" s="70">
        <f>E6</f>
        <v>87450</v>
      </c>
      <c r="J6" s="67" t="s">
        <v>394</v>
      </c>
      <c r="K6" s="67" t="s">
        <v>390</v>
      </c>
      <c r="L6" s="68">
        <v>5.5</v>
      </c>
      <c r="M6" s="69">
        <f>E6</f>
        <v>87450</v>
      </c>
      <c r="N6" s="66" t="s">
        <v>394</v>
      </c>
      <c r="O6" s="67" t="s">
        <v>390</v>
      </c>
      <c r="P6" s="68">
        <v>5.5</v>
      </c>
      <c r="Q6" s="70">
        <f>E6</f>
        <v>87450</v>
      </c>
    </row>
    <row r="7" spans="1:17">
      <c r="A7" s="18"/>
      <c r="B7" s="66" t="s">
        <v>160</v>
      </c>
      <c r="C7" s="88" t="s">
        <v>33</v>
      </c>
      <c r="D7" s="68">
        <v>1</v>
      </c>
      <c r="E7" s="48">
        <f>VLOOKUP(C7,'Matriz de Carga'!$B$3:$C$59,2,0)*D7</f>
        <v>29149</v>
      </c>
      <c r="F7" s="66" t="s">
        <v>160</v>
      </c>
      <c r="G7" s="88" t="s">
        <v>33</v>
      </c>
      <c r="H7" s="68">
        <v>1</v>
      </c>
      <c r="I7" s="71">
        <f>VLOOKUP(G7,'Matriz de Carga'!$B$3:$C$59,2,0)*H7</f>
        <v>29149</v>
      </c>
      <c r="J7" s="67" t="s">
        <v>160</v>
      </c>
      <c r="K7" s="88" t="s">
        <v>33</v>
      </c>
      <c r="L7" s="68">
        <v>1</v>
      </c>
      <c r="M7" s="48">
        <f>VLOOKUP(K7,'Matriz de Carga'!$B$3:$C$59,2,0)*L7</f>
        <v>29149</v>
      </c>
      <c r="N7" s="66" t="s">
        <v>160</v>
      </c>
      <c r="O7" s="88" t="s">
        <v>33</v>
      </c>
      <c r="P7" s="68">
        <v>1</v>
      </c>
      <c r="Q7" s="71">
        <f>VLOOKUP(O7,'Matriz de Carga'!$B$3:$C$59,2,0)*P7</f>
        <v>29149</v>
      </c>
    </row>
    <row r="8" spans="1:17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24</v>
      </c>
      <c r="G8" s="88" t="s">
        <v>39</v>
      </c>
      <c r="H8" s="68">
        <v>1</v>
      </c>
      <c r="I8" s="71">
        <f>VLOOKUP(G8,'Matriz de Carga'!$B$3:$C$59,2,0)*H8</f>
        <v>35524</v>
      </c>
      <c r="J8" s="67" t="s">
        <v>24</v>
      </c>
      <c r="K8" s="88" t="s">
        <v>39</v>
      </c>
      <c r="L8" s="68">
        <v>1</v>
      </c>
      <c r="M8" s="48">
        <f>VLOOKUP(K8,'Matriz de Carga'!$B$3:$C$59,2,0)*L8</f>
        <v>35524</v>
      </c>
      <c r="N8" s="66" t="s">
        <v>24</v>
      </c>
      <c r="O8" s="88" t="s">
        <v>39</v>
      </c>
      <c r="P8" s="68">
        <v>1</v>
      </c>
      <c r="Q8" s="71">
        <f>VLOOKUP(O8,'Matriz de Carga'!$B$3:$C$59,2,0)*P8</f>
        <v>35524</v>
      </c>
    </row>
    <row r="9" spans="1:17">
      <c r="A9" s="18"/>
      <c r="B9" s="66" t="s">
        <v>290</v>
      </c>
      <c r="C9" s="67" t="s">
        <v>340</v>
      </c>
      <c r="D9" s="68">
        <v>1</v>
      </c>
      <c r="E9" s="48">
        <f>VLOOKUP(C9,'Matriz de Carga'!$B$3:$C$68,2,0)*D9</f>
        <v>7152</v>
      </c>
      <c r="F9" s="66" t="s">
        <v>137</v>
      </c>
      <c r="G9" s="88" t="s">
        <v>62</v>
      </c>
      <c r="H9" s="68">
        <v>1</v>
      </c>
      <c r="I9" s="71">
        <f>VLOOKUP(G9,'Matriz de Carga'!$B$3:$C$59,2,0)*H9</f>
        <v>49520</v>
      </c>
      <c r="J9" s="67" t="s">
        <v>137</v>
      </c>
      <c r="K9" s="88" t="s">
        <v>62</v>
      </c>
      <c r="L9" s="68">
        <v>1</v>
      </c>
      <c r="M9" s="48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71">
        <f>VLOOKUP(O9,'Matriz de Carga'!$B$3:$C$59,2,0)*P9</f>
        <v>49520</v>
      </c>
    </row>
    <row r="10" spans="1:17">
      <c r="B10" s="72" t="s">
        <v>325</v>
      </c>
      <c r="C10" s="73" t="s">
        <v>326</v>
      </c>
      <c r="D10" s="68">
        <v>3</v>
      </c>
      <c r="E10" s="48">
        <f>VLOOKUP(C10,'Matriz de Carga'!$B$3:$C$59,2,0)*D10</f>
        <v>8370</v>
      </c>
      <c r="F10" s="66" t="s">
        <v>290</v>
      </c>
      <c r="G10" s="67" t="s">
        <v>340</v>
      </c>
      <c r="H10" s="68">
        <v>1</v>
      </c>
      <c r="I10" s="71">
        <f>VLOOKUP(G10,'Matriz de Carga'!$B$3:$C$68,2,0)*H10</f>
        <v>7152</v>
      </c>
      <c r="J10" s="67" t="s">
        <v>344</v>
      </c>
      <c r="K10" s="88" t="s">
        <v>46</v>
      </c>
      <c r="L10" s="68">
        <v>1</v>
      </c>
      <c r="M10" s="48">
        <f>VLOOKUP(K10,'Matriz de Carga'!$B$3:$C$59,2,0)*L10</f>
        <v>60708</v>
      </c>
      <c r="N10" s="66" t="s">
        <v>297</v>
      </c>
      <c r="O10" s="67" t="s">
        <v>43</v>
      </c>
      <c r="P10" s="68">
        <v>6</v>
      </c>
      <c r="Q10" s="71">
        <f>VLOOKUP(O10,'Matriz de Carga'!$B$3:$C$59,2,0)*P10</f>
        <v>225834</v>
      </c>
    </row>
    <row r="11" spans="1:17">
      <c r="B11" s="115"/>
      <c r="C11" s="116"/>
      <c r="D11" s="116"/>
      <c r="E11" s="69" t="s">
        <v>361</v>
      </c>
      <c r="F11" s="72" t="s">
        <v>325</v>
      </c>
      <c r="G11" s="73" t="s">
        <v>326</v>
      </c>
      <c r="H11" s="68">
        <v>3</v>
      </c>
      <c r="I11" s="71">
        <f>VLOOKUP(G11,'Matriz de Carga'!$B$3:$C$59,2,0)*H11</f>
        <v>8370</v>
      </c>
      <c r="J11" s="67" t="s">
        <v>290</v>
      </c>
      <c r="K11" s="67" t="s">
        <v>340</v>
      </c>
      <c r="L11" s="68">
        <v>1</v>
      </c>
      <c r="M11" s="48">
        <f>VLOOKUP(K11,'Matriz de Carga'!$B$3:$C$68,2,0)*L11</f>
        <v>7152</v>
      </c>
      <c r="N11" s="66" t="s">
        <v>290</v>
      </c>
      <c r="O11" s="67" t="s">
        <v>340</v>
      </c>
      <c r="P11" s="68">
        <v>1</v>
      </c>
      <c r="Q11" s="71">
        <f>VLOOKUP(O11,'Matriz de Carga'!$B$3:$C$68,2,0)*P11</f>
        <v>7152</v>
      </c>
    </row>
    <row r="12" spans="1:17">
      <c r="B12" s="72"/>
      <c r="C12" s="73"/>
      <c r="D12" s="73"/>
      <c r="E12" s="69" t="s">
        <v>361</v>
      </c>
      <c r="F12" s="66" t="s">
        <v>164</v>
      </c>
      <c r="G12" s="67" t="s">
        <v>332</v>
      </c>
      <c r="H12" s="76">
        <v>0.76</v>
      </c>
      <c r="I12" s="71">
        <f>VLOOKUP(G12,'Matriz de Carga'!$B$3:$C$68,2,0)*H12</f>
        <v>62474.28</v>
      </c>
      <c r="J12" s="73" t="s">
        <v>325</v>
      </c>
      <c r="K12" s="73" t="s">
        <v>326</v>
      </c>
      <c r="L12" s="68">
        <v>3</v>
      </c>
      <c r="M12" s="48">
        <f>VLOOKUP(K12,'Matriz de Carga'!$B$3:$C$59,2,0)*L12</f>
        <v>8370</v>
      </c>
      <c r="N12" s="72" t="s">
        <v>325</v>
      </c>
      <c r="O12" s="73" t="s">
        <v>326</v>
      </c>
      <c r="P12" s="68">
        <v>3</v>
      </c>
      <c r="Q12" s="71">
        <f>VLOOKUP(O12,'Matriz de Carga'!$B$3:$C$59,2,0)*P12</f>
        <v>8370</v>
      </c>
    </row>
    <row r="13" spans="1:17">
      <c r="B13" s="72"/>
      <c r="C13" s="73"/>
      <c r="D13" s="73"/>
      <c r="E13" s="69" t="s">
        <v>361</v>
      </c>
      <c r="F13" s="66" t="s">
        <v>333</v>
      </c>
      <c r="G13" s="67" t="s">
        <v>334</v>
      </c>
      <c r="H13" s="76">
        <v>1</v>
      </c>
      <c r="I13" s="71">
        <f>VLOOKUP(G13,'Matriz de Carga'!$B$3:$C$68,2,0)*H13</f>
        <v>8436</v>
      </c>
      <c r="J13" s="67" t="s">
        <v>164</v>
      </c>
      <c r="K13" s="67" t="s">
        <v>332</v>
      </c>
      <c r="L13" s="76">
        <v>0.76</v>
      </c>
      <c r="M13" s="48">
        <f>VLOOKUP(K13,'Matriz de Carga'!$B$3:$C$68,2,0)*L13</f>
        <v>62474.28</v>
      </c>
      <c r="N13" s="66" t="s">
        <v>164</v>
      </c>
      <c r="O13" s="67" t="s">
        <v>332</v>
      </c>
      <c r="P13" s="76">
        <v>0.76</v>
      </c>
      <c r="Q13" s="71">
        <f>VLOOKUP(O13,'Matriz de Carga'!$B$3:$C$68,2,0)*P13</f>
        <v>62474.28</v>
      </c>
    </row>
    <row r="14" spans="1:17">
      <c r="B14" s="72"/>
      <c r="C14" s="73"/>
      <c r="D14" s="73"/>
      <c r="E14" s="69" t="str">
        <f>IFERROR(#REF!/(1-#REF!),"")</f>
        <v/>
      </c>
      <c r="F14" s="66" t="s">
        <v>335</v>
      </c>
      <c r="G14" s="67" t="s">
        <v>336</v>
      </c>
      <c r="H14" s="76">
        <v>1</v>
      </c>
      <c r="I14" s="71">
        <f>VLOOKUP(G14,'Matriz de Carga'!$B$3:$C$68,2,0)*H14</f>
        <v>8676</v>
      </c>
      <c r="J14" s="67" t="s">
        <v>333</v>
      </c>
      <c r="K14" s="67" t="s">
        <v>334</v>
      </c>
      <c r="L14" s="76">
        <v>1</v>
      </c>
      <c r="M14" s="48">
        <f>VLOOKUP(K14,'Matriz de Carga'!$B$3:$C$68,2,0)*L14</f>
        <v>8436</v>
      </c>
      <c r="N14" s="66" t="s">
        <v>333</v>
      </c>
      <c r="O14" s="67" t="s">
        <v>334</v>
      </c>
      <c r="P14" s="76">
        <v>1</v>
      </c>
      <c r="Q14" s="71">
        <f>VLOOKUP(O14,'Matriz de Carga'!$B$3:$C$68,2,0)*P14</f>
        <v>8436</v>
      </c>
    </row>
    <row r="15" spans="1:17">
      <c r="B15" s="72"/>
      <c r="C15" s="73"/>
      <c r="D15" s="73"/>
      <c r="E15" s="69"/>
      <c r="F15" s="66" t="s">
        <v>319</v>
      </c>
      <c r="G15" s="67" t="s">
        <v>320</v>
      </c>
      <c r="H15" s="68">
        <v>1</v>
      </c>
      <c r="I15" s="71">
        <f>VLOOKUP(G15,'Matriz de Carga'!$B$3:$C$59,2,0)*H15</f>
        <v>32683</v>
      </c>
      <c r="J15" s="67" t="s">
        <v>335</v>
      </c>
      <c r="K15" s="67" t="s">
        <v>336</v>
      </c>
      <c r="L15" s="76">
        <v>1</v>
      </c>
      <c r="M15" s="48">
        <f>VLOOKUP(K15,'Matriz de Carga'!$B$3:$C$68,2,0)*L15</f>
        <v>8676</v>
      </c>
      <c r="N15" s="66" t="s">
        <v>335</v>
      </c>
      <c r="O15" s="67" t="s">
        <v>336</v>
      </c>
      <c r="P15" s="76">
        <v>1</v>
      </c>
      <c r="Q15" s="71">
        <f>VLOOKUP(O15,'Matriz de Carga'!$B$3:$C$68,2,0)*P15</f>
        <v>8676</v>
      </c>
    </row>
    <row r="16" spans="1:17">
      <c r="B16" s="72"/>
      <c r="C16" s="73"/>
      <c r="D16" s="73"/>
      <c r="E16" s="69"/>
      <c r="F16" s="120"/>
      <c r="I16" s="126"/>
      <c r="J16" s="67" t="s">
        <v>319</v>
      </c>
      <c r="K16" s="67" t="s">
        <v>320</v>
      </c>
      <c r="L16" s="68">
        <v>1</v>
      </c>
      <c r="M16" s="48">
        <f>VLOOKUP(K16,'Matriz de Carga'!$B$3:$C$59,2,0)*L16</f>
        <v>32683</v>
      </c>
      <c r="N16" s="66" t="s">
        <v>319</v>
      </c>
      <c r="O16" s="67" t="s">
        <v>320</v>
      </c>
      <c r="P16" s="68">
        <v>1</v>
      </c>
      <c r="Q16" s="71">
        <f>VLOOKUP(O16,'Matriz de Carga'!$B$3:$C$59,2,0)*P16</f>
        <v>32683</v>
      </c>
    </row>
    <row r="17" spans="2:17">
      <c r="B17" s="72"/>
      <c r="C17" s="73"/>
      <c r="D17" s="73"/>
      <c r="E17" s="69"/>
      <c r="F17" s="66"/>
      <c r="G17" s="67"/>
      <c r="H17" s="67"/>
      <c r="I17" s="70"/>
      <c r="N17" s="66"/>
      <c r="O17" s="67"/>
      <c r="P17" s="67"/>
      <c r="Q17" s="70"/>
    </row>
    <row r="18" spans="2:17">
      <c r="B18" s="72"/>
      <c r="C18" s="73"/>
      <c r="D18" s="73"/>
      <c r="E18" s="69" t="str">
        <f>IFERROR(#REF!/(1-#REF!),"")</f>
        <v/>
      </c>
      <c r="F18" s="66"/>
      <c r="G18" s="67"/>
      <c r="H18" s="67"/>
      <c r="I18" s="70" t="str">
        <f>IFERROR(#REF!/(1-#REF!),"")</f>
        <v/>
      </c>
      <c r="J18" s="67"/>
      <c r="K18" s="67"/>
      <c r="L18" s="67"/>
      <c r="M18" s="69" t="str">
        <f>IFERROR(#REF!/(1-#REF!),"")</f>
        <v/>
      </c>
      <c r="N18" s="66"/>
      <c r="O18" s="67"/>
      <c r="P18" s="67"/>
      <c r="Q18" s="70" t="str">
        <f>IFERROR(#REF!/(1-#REF!),"")</f>
        <v/>
      </c>
    </row>
    <row r="19" spans="2:17">
      <c r="B19" s="74" t="s">
        <v>362</v>
      </c>
      <c r="C19" s="75"/>
      <c r="D19" s="75"/>
      <c r="E19" s="77">
        <f>SUM(E6:E18)</f>
        <v>181641</v>
      </c>
      <c r="F19" s="74" t="s">
        <v>362</v>
      </c>
      <c r="G19" s="75"/>
      <c r="H19" s="75"/>
      <c r="I19" s="78">
        <f>SUM(I6:I18)</f>
        <v>329434.28000000003</v>
      </c>
      <c r="J19" s="75" t="s">
        <v>362</v>
      </c>
      <c r="K19" s="75"/>
      <c r="L19" s="75"/>
      <c r="M19" s="77">
        <f>SUM(M6:M18)</f>
        <v>390142.28</v>
      </c>
      <c r="N19" s="74" t="s">
        <v>362</v>
      </c>
      <c r="O19" s="75"/>
      <c r="P19" s="75"/>
      <c r="Q19" s="78">
        <f>SUM(Q6:Q18)</f>
        <v>555268.28</v>
      </c>
    </row>
    <row r="20" spans="2:17" ht="15.75" thickBot="1">
      <c r="B20" s="79" t="s">
        <v>363</v>
      </c>
      <c r="C20" s="80"/>
      <c r="D20" s="80"/>
      <c r="E20" s="81">
        <f>'Matriz de Carga'!G9</f>
        <v>15000</v>
      </c>
      <c r="F20" s="79" t="s">
        <v>363</v>
      </c>
      <c r="G20" s="82"/>
      <c r="H20" s="82"/>
      <c r="I20" s="83">
        <f>'Matriz de Carga'!G9</f>
        <v>15000</v>
      </c>
      <c r="J20" s="80" t="s">
        <v>363</v>
      </c>
      <c r="K20" s="82"/>
      <c r="L20" s="82"/>
      <c r="M20" s="81">
        <f>'Matriz de Carga'!G9</f>
        <v>15000</v>
      </c>
      <c r="N20" s="79" t="s">
        <v>363</v>
      </c>
      <c r="O20" s="82"/>
      <c r="P20" s="82"/>
      <c r="Q20" s="83">
        <f>'Matriz de Carga'!G9</f>
        <v>15000</v>
      </c>
    </row>
    <row r="21" spans="2:17" ht="15.75" thickBot="1">
      <c r="B21" s="84" t="s">
        <v>364</v>
      </c>
      <c r="C21" s="85"/>
      <c r="D21" s="85"/>
      <c r="E21" s="86">
        <f>E19+E5+E20</f>
        <v>354231</v>
      </c>
      <c r="F21" s="84" t="s">
        <v>364</v>
      </c>
      <c r="G21" s="85"/>
      <c r="H21" s="85"/>
      <c r="I21" s="86">
        <f>I19+I5+I20</f>
        <v>585454.28</v>
      </c>
      <c r="J21" s="84" t="s">
        <v>364</v>
      </c>
      <c r="K21" s="85"/>
      <c r="L21" s="85"/>
      <c r="M21" s="86">
        <f>M19+M5+M20</f>
        <v>692512.28</v>
      </c>
      <c r="N21" s="84" t="s">
        <v>364</v>
      </c>
      <c r="O21" s="85"/>
      <c r="P21" s="85"/>
      <c r="Q21" s="87">
        <f>Q19+Q5+Q20</f>
        <v>876178.28</v>
      </c>
    </row>
    <row r="22" spans="2:17" ht="15.75" thickBot="1">
      <c r="B22" s="84" t="s">
        <v>365</v>
      </c>
      <c r="C22" s="85"/>
      <c r="D22" s="85"/>
      <c r="E22" s="86">
        <f>E21*1.19</f>
        <v>421534.88999999996</v>
      </c>
      <c r="F22" s="84" t="s">
        <v>366</v>
      </c>
      <c r="G22" s="85"/>
      <c r="H22" s="85"/>
      <c r="I22" s="86">
        <f>I21*1.19</f>
        <v>696690.5932</v>
      </c>
      <c r="J22" s="84" t="s">
        <v>366</v>
      </c>
      <c r="K22" s="85"/>
      <c r="L22" s="85"/>
      <c r="M22" s="86">
        <f>M21*1.19</f>
        <v>824089.61320000002</v>
      </c>
      <c r="N22" s="84" t="s">
        <v>366</v>
      </c>
      <c r="O22" s="85"/>
      <c r="P22" s="85"/>
      <c r="Q22" s="87">
        <f>Q21*1.19</f>
        <v>1042652.1531999999</v>
      </c>
    </row>
  </sheetData>
  <sheetProtection selectLockedCells="1" selectUnlockedCells="1"/>
  <mergeCells count="9">
    <mergeCell ref="N3:Q3"/>
    <mergeCell ref="B1:Q1"/>
    <mergeCell ref="B2:E2"/>
    <mergeCell ref="F2:I2"/>
    <mergeCell ref="J2:M2"/>
    <mergeCell ref="N2:Q2"/>
    <mergeCell ref="B3:E3"/>
    <mergeCell ref="F3:I3"/>
    <mergeCell ref="J3:M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0.39997558519241921"/>
  </sheetPr>
  <dimension ref="A1:H68"/>
  <sheetViews>
    <sheetView workbookViewId="0">
      <selection activeCell="I13" sqref="I13"/>
    </sheetView>
  </sheetViews>
  <sheetFormatPr baseColWidth="10" defaultColWidth="11.42578125" defaultRowHeight="15"/>
  <cols>
    <col min="1" max="1" width="37.140625" bestFit="1" customWidth="1"/>
    <col min="2" max="2" width="22.28515625" bestFit="1" customWidth="1"/>
    <col min="3" max="3" width="20.42578125" bestFit="1" customWidth="1"/>
    <col min="4" max="4" width="19.42578125" bestFit="1" customWidth="1"/>
    <col min="5" max="5" width="10.85546875" bestFit="1" customWidth="1"/>
    <col min="6" max="6" width="14" bestFit="1" customWidth="1"/>
  </cols>
  <sheetData>
    <row r="1" spans="1:6">
      <c r="C1" s="40"/>
      <c r="D1" s="40"/>
      <c r="E1" s="40"/>
      <c r="F1" s="40"/>
    </row>
    <row r="2" spans="1:6">
      <c r="C2" s="25" t="s">
        <v>161</v>
      </c>
      <c r="D2" s="25" t="s">
        <v>162</v>
      </c>
      <c r="E2" s="25" t="s">
        <v>163</v>
      </c>
      <c r="F2" s="25" t="s">
        <v>164</v>
      </c>
    </row>
    <row r="3" spans="1:6">
      <c r="A3" s="30" t="s">
        <v>165</v>
      </c>
      <c r="B3" s="30" t="s">
        <v>166</v>
      </c>
      <c r="C3" s="23">
        <v>4</v>
      </c>
      <c r="D3" s="23"/>
      <c r="E3" s="23"/>
      <c r="F3" s="23"/>
    </row>
    <row r="4" spans="1:6">
      <c r="A4" s="30" t="s">
        <v>167</v>
      </c>
      <c r="B4" s="30" t="s">
        <v>168</v>
      </c>
      <c r="C4" s="23">
        <v>4.5</v>
      </c>
      <c r="D4" s="23"/>
      <c r="E4" s="23"/>
      <c r="F4" s="23"/>
    </row>
    <row r="5" spans="1:6">
      <c r="A5" s="30" t="s">
        <v>169</v>
      </c>
      <c r="B5" s="30" t="s">
        <v>170</v>
      </c>
      <c r="C5" s="23">
        <v>4</v>
      </c>
      <c r="D5" s="23"/>
      <c r="E5" s="23"/>
      <c r="F5" s="23"/>
    </row>
    <row r="6" spans="1:6">
      <c r="A6" s="30" t="s">
        <v>171</v>
      </c>
      <c r="B6" s="30" t="s">
        <v>172</v>
      </c>
      <c r="C6" s="23">
        <v>4.5</v>
      </c>
      <c r="D6" s="23"/>
      <c r="E6" s="23"/>
      <c r="F6" s="23"/>
    </row>
    <row r="7" spans="1:6">
      <c r="A7" s="30" t="s">
        <v>173</v>
      </c>
      <c r="B7" s="30" t="s">
        <v>174</v>
      </c>
      <c r="C7" s="23">
        <v>4.5</v>
      </c>
      <c r="D7" s="23"/>
      <c r="E7" s="23"/>
      <c r="F7" s="23"/>
    </row>
    <row r="8" spans="1:6">
      <c r="A8" s="30" t="s">
        <v>175</v>
      </c>
      <c r="B8" s="30" t="s">
        <v>176</v>
      </c>
      <c r="C8" s="23">
        <v>4</v>
      </c>
      <c r="D8" s="23"/>
      <c r="E8" s="23"/>
      <c r="F8" s="23"/>
    </row>
    <row r="9" spans="1:6">
      <c r="A9" s="30" t="s">
        <v>177</v>
      </c>
      <c r="B9" s="30" t="s">
        <v>178</v>
      </c>
      <c r="C9" s="23">
        <v>4</v>
      </c>
      <c r="D9" s="23"/>
      <c r="E9" s="23"/>
      <c r="F9" s="23"/>
    </row>
    <row r="10" spans="1:6">
      <c r="A10" s="30" t="s">
        <v>179</v>
      </c>
      <c r="B10" s="30" t="s">
        <v>180</v>
      </c>
      <c r="C10" s="23"/>
      <c r="D10" s="23">
        <v>4</v>
      </c>
      <c r="E10" s="23"/>
      <c r="F10" s="23"/>
    </row>
    <row r="11" spans="1:6">
      <c r="A11" s="30" t="s">
        <v>181</v>
      </c>
      <c r="B11" s="30" t="s">
        <v>182</v>
      </c>
      <c r="C11" s="23"/>
      <c r="D11" s="23">
        <v>4</v>
      </c>
      <c r="E11" s="23"/>
      <c r="F11" s="23"/>
    </row>
    <row r="12" spans="1:6">
      <c r="A12" s="30" t="s">
        <v>183</v>
      </c>
      <c r="B12" s="30" t="s">
        <v>184</v>
      </c>
      <c r="C12" s="23"/>
      <c r="D12" s="23">
        <v>5.7</v>
      </c>
      <c r="E12" s="23">
        <v>5.2</v>
      </c>
      <c r="F12" s="23"/>
    </row>
    <row r="13" spans="1:6">
      <c r="A13" s="30" t="s">
        <v>185</v>
      </c>
      <c r="B13" s="30" t="s">
        <v>186</v>
      </c>
      <c r="C13" s="23"/>
      <c r="D13" s="23">
        <v>5.7</v>
      </c>
      <c r="E13" s="23">
        <v>6</v>
      </c>
      <c r="F13" s="23">
        <v>0.65</v>
      </c>
    </row>
    <row r="14" spans="1:6">
      <c r="A14" s="30" t="s">
        <v>187</v>
      </c>
      <c r="B14" s="30" t="s">
        <v>188</v>
      </c>
      <c r="C14" s="23"/>
      <c r="D14" s="23">
        <v>4</v>
      </c>
      <c r="E14" s="23">
        <v>5.2</v>
      </c>
      <c r="F14" s="23"/>
    </row>
    <row r="15" spans="1:6">
      <c r="A15" s="30" t="s">
        <v>189</v>
      </c>
      <c r="B15" s="30" t="s">
        <v>190</v>
      </c>
      <c r="C15" s="23"/>
      <c r="D15" s="23">
        <v>4</v>
      </c>
      <c r="E15" s="23"/>
      <c r="F15" s="23"/>
    </row>
    <row r="16" spans="1:6">
      <c r="A16" s="30" t="s">
        <v>191</v>
      </c>
      <c r="B16" s="30" t="s">
        <v>192</v>
      </c>
      <c r="C16" s="23"/>
      <c r="D16" s="23">
        <v>5.7</v>
      </c>
      <c r="E16" s="23">
        <v>5.5</v>
      </c>
      <c r="F16" s="23">
        <v>1</v>
      </c>
    </row>
    <row r="17" spans="1:8">
      <c r="A17" s="30" t="s">
        <v>193</v>
      </c>
      <c r="B17" s="30" t="s">
        <v>194</v>
      </c>
      <c r="C17" s="23"/>
      <c r="D17" s="23">
        <v>5.5</v>
      </c>
      <c r="E17" s="23">
        <v>5.5</v>
      </c>
      <c r="F17" s="23">
        <v>1</v>
      </c>
    </row>
    <row r="18" spans="1:8">
      <c r="A18" s="30" t="s">
        <v>195</v>
      </c>
      <c r="B18" s="30" t="s">
        <v>196</v>
      </c>
      <c r="C18" s="23"/>
      <c r="D18" s="23">
        <v>6.1</v>
      </c>
      <c r="E18" s="23"/>
      <c r="F18" s="23"/>
    </row>
    <row r="19" spans="1:8">
      <c r="A19" s="30" t="s">
        <v>197</v>
      </c>
      <c r="B19" s="30" t="s">
        <v>198</v>
      </c>
      <c r="C19" s="23"/>
      <c r="D19" s="23">
        <v>5.5</v>
      </c>
      <c r="E19" s="23"/>
      <c r="F19" s="23">
        <v>1</v>
      </c>
    </row>
    <row r="20" spans="1:8">
      <c r="A20" s="30" t="s">
        <v>199</v>
      </c>
      <c r="B20" s="30" t="s">
        <v>200</v>
      </c>
      <c r="C20" s="23"/>
      <c r="D20" s="23">
        <v>4</v>
      </c>
      <c r="E20" s="23"/>
      <c r="F20" s="23"/>
    </row>
    <row r="21" spans="1:8">
      <c r="A21" s="30" t="s">
        <v>201</v>
      </c>
      <c r="B21" s="30" t="s">
        <v>202</v>
      </c>
      <c r="C21" s="23"/>
      <c r="D21" s="23">
        <v>4</v>
      </c>
      <c r="E21" s="23"/>
      <c r="F21" s="23"/>
    </row>
    <row r="22" spans="1:8">
      <c r="A22" s="30" t="s">
        <v>203</v>
      </c>
      <c r="B22" s="30" t="s">
        <v>204</v>
      </c>
      <c r="C22" s="23"/>
      <c r="D22" s="23">
        <v>5.7</v>
      </c>
      <c r="E22" s="23">
        <v>5.2</v>
      </c>
      <c r="F22" s="23"/>
    </row>
    <row r="23" spans="1:8">
      <c r="A23" s="30" t="s">
        <v>205</v>
      </c>
      <c r="B23" s="30" t="s">
        <v>206</v>
      </c>
      <c r="C23" s="23"/>
      <c r="D23" s="23">
        <v>7</v>
      </c>
      <c r="E23" s="23"/>
      <c r="F23" s="23"/>
    </row>
    <row r="24" spans="1:8">
      <c r="A24" s="30" t="s">
        <v>207</v>
      </c>
      <c r="B24" s="30" t="s">
        <v>208</v>
      </c>
      <c r="C24" s="23"/>
      <c r="D24" s="23">
        <v>7</v>
      </c>
      <c r="E24" s="23"/>
      <c r="F24" s="23"/>
    </row>
    <row r="25" spans="1:8">
      <c r="A25" s="30" t="s">
        <v>209</v>
      </c>
      <c r="B25" s="30" t="s">
        <v>210</v>
      </c>
      <c r="C25" s="23"/>
      <c r="D25" s="23">
        <v>3.6</v>
      </c>
      <c r="E25" s="23"/>
      <c r="F25" s="23"/>
    </row>
    <row r="26" spans="1:8">
      <c r="A26" s="30" t="s">
        <v>211</v>
      </c>
      <c r="B26" s="30" t="s">
        <v>212</v>
      </c>
      <c r="C26" s="23"/>
      <c r="D26" s="23">
        <v>3.6</v>
      </c>
      <c r="E26" s="23"/>
      <c r="F26" s="23"/>
    </row>
    <row r="27" spans="1:8">
      <c r="A27" s="43" t="s">
        <v>213</v>
      </c>
      <c r="B27" s="30" t="s">
        <v>214</v>
      </c>
      <c r="C27" s="23">
        <v>4.5</v>
      </c>
      <c r="D27" s="23"/>
      <c r="E27" s="23"/>
      <c r="F27" s="23"/>
    </row>
    <row r="28" spans="1:8">
      <c r="A28" s="43" t="s">
        <v>215</v>
      </c>
      <c r="B28" s="30" t="s">
        <v>216</v>
      </c>
      <c r="C28" s="23">
        <v>4.5</v>
      </c>
      <c r="D28" s="23"/>
      <c r="E28" s="23"/>
      <c r="F28" s="23"/>
    </row>
    <row r="29" spans="1:8">
      <c r="C29" s="40"/>
      <c r="D29" s="40"/>
      <c r="E29" s="40"/>
      <c r="F29" s="40"/>
    </row>
    <row r="30" spans="1:8">
      <c r="C30" s="138" t="s">
        <v>217</v>
      </c>
      <c r="D30" s="138" t="s">
        <v>218</v>
      </c>
      <c r="E30" s="139" t="s">
        <v>219</v>
      </c>
      <c r="F30" s="139" t="s">
        <v>220</v>
      </c>
      <c r="G30" s="139" t="s">
        <v>221</v>
      </c>
      <c r="H30" s="139" t="s">
        <v>222</v>
      </c>
    </row>
    <row r="31" spans="1:8">
      <c r="C31" s="138"/>
      <c r="D31" s="138"/>
      <c r="E31" s="139"/>
      <c r="F31" s="139"/>
      <c r="G31" s="139"/>
      <c r="H31" s="139"/>
    </row>
    <row r="32" spans="1:8">
      <c r="C32" s="138"/>
      <c r="D32" s="138"/>
      <c r="E32" s="139"/>
      <c r="F32" s="139"/>
      <c r="G32" s="139"/>
      <c r="H32" s="139"/>
    </row>
    <row r="33" spans="1:8">
      <c r="C33" s="138"/>
      <c r="D33" s="138"/>
      <c r="E33" s="139"/>
      <c r="F33" s="139"/>
      <c r="G33" s="139"/>
      <c r="H33" s="139"/>
    </row>
    <row r="34" spans="1:8">
      <c r="C34" s="138"/>
      <c r="D34" s="138"/>
      <c r="E34" s="139"/>
      <c r="F34" s="139"/>
      <c r="G34" s="139"/>
      <c r="H34" s="139"/>
    </row>
    <row r="35" spans="1:8">
      <c r="A35" s="30" t="s">
        <v>165</v>
      </c>
      <c r="B35" s="30" t="s">
        <v>166</v>
      </c>
      <c r="C35" s="23">
        <v>1.7</v>
      </c>
      <c r="D35" s="23">
        <v>2.1</v>
      </c>
      <c r="E35" s="23">
        <v>2.5</v>
      </c>
      <c r="F35" s="23">
        <v>4.2</v>
      </c>
      <c r="G35" s="23">
        <v>2.5</v>
      </c>
      <c r="H35" s="23">
        <v>4.5999999999999996</v>
      </c>
    </row>
    <row r="36" spans="1:8">
      <c r="A36" s="30" t="s">
        <v>167</v>
      </c>
      <c r="B36" s="30" t="s">
        <v>168</v>
      </c>
      <c r="C36" s="23">
        <v>1.6</v>
      </c>
      <c r="D36" s="23">
        <v>2</v>
      </c>
      <c r="E36" s="23">
        <v>2.4</v>
      </c>
      <c r="F36" s="23">
        <v>2</v>
      </c>
      <c r="G36" s="23">
        <v>5.2</v>
      </c>
      <c r="H36" s="23">
        <v>2.4</v>
      </c>
    </row>
    <row r="37" spans="1:8">
      <c r="A37" s="30" t="s">
        <v>169</v>
      </c>
      <c r="B37" s="30" t="s">
        <v>170</v>
      </c>
      <c r="C37" s="23">
        <v>1.6</v>
      </c>
      <c r="D37" s="23">
        <v>1.8</v>
      </c>
      <c r="E37" s="23">
        <v>2.2999999999999998</v>
      </c>
      <c r="F37" s="23">
        <v>1.8</v>
      </c>
      <c r="G37" s="23">
        <v>5.0999999999999996</v>
      </c>
      <c r="H37" s="23">
        <v>2.2999999999999998</v>
      </c>
    </row>
    <row r="38" spans="1:8">
      <c r="A38" s="30" t="s">
        <v>171</v>
      </c>
      <c r="B38" s="30" t="s">
        <v>172</v>
      </c>
      <c r="C38" s="23">
        <v>1.7</v>
      </c>
      <c r="D38" s="23">
        <v>2.1</v>
      </c>
      <c r="E38" s="23">
        <v>2.5</v>
      </c>
      <c r="F38" s="23">
        <v>4.2</v>
      </c>
      <c r="G38" s="23">
        <v>2.5</v>
      </c>
      <c r="H38" s="23">
        <v>4.5999999999999996</v>
      </c>
    </row>
    <row r="39" spans="1:8">
      <c r="A39" s="30" t="s">
        <v>173</v>
      </c>
      <c r="B39" s="30" t="s">
        <v>174</v>
      </c>
      <c r="C39" s="23">
        <v>1.6</v>
      </c>
      <c r="D39" s="23">
        <v>2.2000000000000002</v>
      </c>
      <c r="E39" s="23">
        <v>2.6</v>
      </c>
      <c r="F39" s="23">
        <v>2.2000000000000002</v>
      </c>
      <c r="G39" s="23">
        <v>5.4</v>
      </c>
      <c r="H39" s="23">
        <v>2.6</v>
      </c>
    </row>
    <row r="40" spans="1:8">
      <c r="A40" s="30" t="s">
        <v>175</v>
      </c>
      <c r="B40" s="30" t="s">
        <v>176</v>
      </c>
      <c r="C40" s="23">
        <v>1.7</v>
      </c>
      <c r="D40" s="23">
        <v>1.9</v>
      </c>
      <c r="E40" s="23">
        <v>2.2999999999999998</v>
      </c>
      <c r="F40" s="23">
        <v>1.9</v>
      </c>
      <c r="G40" s="23">
        <v>5.3</v>
      </c>
      <c r="H40" s="23">
        <v>2.2999999999999998</v>
      </c>
    </row>
    <row r="41" spans="1:8">
      <c r="A41" s="30" t="s">
        <v>177</v>
      </c>
      <c r="B41" s="30" t="s">
        <v>178</v>
      </c>
      <c r="C41" s="23">
        <v>1.7</v>
      </c>
      <c r="D41" s="23">
        <v>2.1</v>
      </c>
      <c r="E41" s="23">
        <v>2.5</v>
      </c>
      <c r="F41" s="23">
        <v>2.1</v>
      </c>
      <c r="G41" s="23">
        <v>5.5</v>
      </c>
      <c r="H41" s="23">
        <v>2.5</v>
      </c>
    </row>
    <row r="42" spans="1:8">
      <c r="A42" s="30" t="s">
        <v>179</v>
      </c>
      <c r="B42" s="30" t="s">
        <v>180</v>
      </c>
      <c r="C42" s="23">
        <v>1.7</v>
      </c>
      <c r="D42" s="23">
        <v>1.9</v>
      </c>
      <c r="E42" s="23">
        <v>2.2999999999999998</v>
      </c>
      <c r="F42" s="23">
        <v>1.9</v>
      </c>
      <c r="G42" s="23">
        <v>5.3</v>
      </c>
      <c r="H42" s="23">
        <v>2.2999999999999998</v>
      </c>
    </row>
    <row r="43" spans="1:8">
      <c r="A43" s="30" t="s">
        <v>181</v>
      </c>
      <c r="B43" s="30" t="s">
        <v>182</v>
      </c>
      <c r="C43" s="23">
        <v>1.7</v>
      </c>
      <c r="D43" s="23">
        <v>2.1</v>
      </c>
      <c r="E43" s="23">
        <v>2.5</v>
      </c>
      <c r="F43" s="23">
        <v>2.1</v>
      </c>
      <c r="G43" s="23">
        <v>5.5</v>
      </c>
      <c r="H43" s="23">
        <v>2.5</v>
      </c>
    </row>
    <row r="44" spans="1:8">
      <c r="A44" s="30" t="s">
        <v>183</v>
      </c>
      <c r="B44" s="30" t="s">
        <v>184</v>
      </c>
      <c r="C44" s="23">
        <v>1.7</v>
      </c>
      <c r="D44" s="23">
        <v>1.8</v>
      </c>
      <c r="E44" s="23">
        <v>3.1</v>
      </c>
      <c r="F44" s="23">
        <v>1.8</v>
      </c>
      <c r="G44" s="23">
        <v>3.1</v>
      </c>
      <c r="H44" s="23">
        <v>3.1</v>
      </c>
    </row>
    <row r="45" spans="1:8">
      <c r="A45" s="30" t="s">
        <v>185</v>
      </c>
      <c r="B45" s="30" t="s">
        <v>186</v>
      </c>
      <c r="C45" s="23">
        <v>1.7</v>
      </c>
      <c r="D45" s="23">
        <v>2.2000000000000002</v>
      </c>
      <c r="E45" s="23">
        <v>3.6</v>
      </c>
      <c r="F45" s="23">
        <v>2.2000000000000002</v>
      </c>
      <c r="G45" s="23">
        <v>3.6</v>
      </c>
      <c r="H45" s="23">
        <v>3.6</v>
      </c>
    </row>
    <row r="46" spans="1:8">
      <c r="A46" s="30" t="s">
        <v>187</v>
      </c>
      <c r="B46" s="30" t="s">
        <v>188</v>
      </c>
      <c r="C46" s="23">
        <v>1.8</v>
      </c>
      <c r="D46" s="23">
        <v>1.9</v>
      </c>
      <c r="E46" s="23">
        <v>3.7</v>
      </c>
      <c r="F46" s="23">
        <v>2</v>
      </c>
      <c r="G46" s="23">
        <v>6.6</v>
      </c>
      <c r="H46" s="23">
        <v>3.7</v>
      </c>
    </row>
    <row r="47" spans="1:8">
      <c r="A47" s="30" t="s">
        <v>189</v>
      </c>
      <c r="B47" s="30" t="s">
        <v>190</v>
      </c>
      <c r="C47" s="23">
        <v>1.8</v>
      </c>
      <c r="D47" s="23">
        <v>2</v>
      </c>
      <c r="E47" s="23">
        <v>2.5</v>
      </c>
      <c r="F47" s="23">
        <v>2</v>
      </c>
      <c r="G47" s="23">
        <v>5.4</v>
      </c>
      <c r="H47" s="23">
        <v>2.5</v>
      </c>
    </row>
    <row r="48" spans="1:8">
      <c r="A48" s="30" t="s">
        <v>191</v>
      </c>
      <c r="B48" s="30" t="s">
        <v>192</v>
      </c>
      <c r="C48" s="23">
        <v>1.8</v>
      </c>
      <c r="D48" s="23">
        <v>1.9</v>
      </c>
      <c r="E48" s="23">
        <v>3.7</v>
      </c>
      <c r="F48" s="23">
        <v>1.9</v>
      </c>
      <c r="G48" s="23">
        <v>3.7</v>
      </c>
      <c r="H48" s="23">
        <v>3.7</v>
      </c>
    </row>
    <row r="49" spans="1:8">
      <c r="A49" s="30" t="s">
        <v>193</v>
      </c>
      <c r="B49" s="30" t="s">
        <v>194</v>
      </c>
      <c r="C49" s="23">
        <v>2</v>
      </c>
      <c r="D49" s="23">
        <v>2.2999999999999998</v>
      </c>
      <c r="E49" s="23">
        <v>3.6</v>
      </c>
      <c r="F49" s="23">
        <v>5.0999999999999996</v>
      </c>
      <c r="G49" s="23">
        <v>3.7</v>
      </c>
      <c r="H49" s="23">
        <v>6.4</v>
      </c>
    </row>
    <row r="50" spans="1:8">
      <c r="A50" s="30" t="s">
        <v>195</v>
      </c>
      <c r="B50" s="30" t="s">
        <v>196</v>
      </c>
      <c r="C50" s="23">
        <v>1.8</v>
      </c>
      <c r="D50" s="23">
        <v>2.2000000000000002</v>
      </c>
      <c r="E50" s="23">
        <v>2.5</v>
      </c>
      <c r="F50" s="23">
        <v>2.2000000000000002</v>
      </c>
      <c r="G50" s="23">
        <v>2.5</v>
      </c>
      <c r="H50" s="23">
        <v>2.5</v>
      </c>
    </row>
    <row r="51" spans="1:8">
      <c r="A51" s="30" t="s">
        <v>197</v>
      </c>
      <c r="B51" s="30" t="s">
        <v>198</v>
      </c>
      <c r="C51" s="23">
        <v>2.4</v>
      </c>
      <c r="D51" s="23">
        <v>3.1</v>
      </c>
      <c r="E51" s="23">
        <v>4.3</v>
      </c>
      <c r="F51" s="23">
        <v>3.1</v>
      </c>
      <c r="G51" s="23">
        <v>4.3</v>
      </c>
      <c r="H51" s="23">
        <v>4.3</v>
      </c>
    </row>
    <row r="52" spans="1:8">
      <c r="A52" s="30" t="s">
        <v>199</v>
      </c>
      <c r="B52" s="30" t="s">
        <v>200</v>
      </c>
      <c r="C52" s="23">
        <v>1.9</v>
      </c>
      <c r="D52" s="23">
        <v>2.1</v>
      </c>
      <c r="E52" s="23">
        <v>2.6</v>
      </c>
      <c r="F52" s="23">
        <v>4.5999999999999996</v>
      </c>
      <c r="G52" s="23">
        <v>5.5</v>
      </c>
      <c r="H52" s="23">
        <v>5.0999999999999996</v>
      </c>
    </row>
    <row r="53" spans="1:8">
      <c r="A53" s="30" t="s">
        <v>201</v>
      </c>
      <c r="B53" s="30" t="s">
        <v>202</v>
      </c>
      <c r="C53" s="23">
        <v>1.9</v>
      </c>
      <c r="D53" s="23">
        <v>2.2999999999999998</v>
      </c>
      <c r="E53" s="23">
        <v>2.8</v>
      </c>
      <c r="F53" s="23">
        <v>4.8</v>
      </c>
      <c r="G53" s="23">
        <v>5.7</v>
      </c>
      <c r="H53" s="23">
        <v>5.3</v>
      </c>
    </row>
    <row r="54" spans="1:8">
      <c r="A54" s="30" t="s">
        <v>203</v>
      </c>
      <c r="B54" s="30" t="s">
        <v>204</v>
      </c>
      <c r="C54" s="23">
        <v>1.7</v>
      </c>
      <c r="D54" s="23">
        <v>1.8</v>
      </c>
      <c r="E54" s="23">
        <v>3.4</v>
      </c>
      <c r="F54" s="23">
        <v>1.8</v>
      </c>
      <c r="G54" s="23">
        <v>3.4</v>
      </c>
      <c r="H54" s="23">
        <v>3.4</v>
      </c>
    </row>
    <row r="55" spans="1:8">
      <c r="A55" s="30" t="s">
        <v>205</v>
      </c>
      <c r="B55" s="30" t="s">
        <v>206</v>
      </c>
      <c r="C55" s="23">
        <v>2.2999999999999998</v>
      </c>
      <c r="D55" s="23">
        <v>2.5</v>
      </c>
      <c r="E55" s="23">
        <v>2.9</v>
      </c>
      <c r="F55" s="23">
        <v>3.3</v>
      </c>
      <c r="G55" s="23">
        <v>5.8</v>
      </c>
      <c r="H55" s="23">
        <v>8.5</v>
      </c>
    </row>
    <row r="56" spans="1:8">
      <c r="A56" s="30" t="s">
        <v>207</v>
      </c>
      <c r="B56" s="30" t="s">
        <v>208</v>
      </c>
      <c r="C56" s="23">
        <v>2.2999999999999998</v>
      </c>
      <c r="D56" s="23">
        <v>2.5</v>
      </c>
      <c r="E56" s="23">
        <v>2.6</v>
      </c>
      <c r="F56" s="23">
        <v>3</v>
      </c>
      <c r="G56" s="23">
        <v>5.5</v>
      </c>
      <c r="H56" s="23">
        <v>5.9</v>
      </c>
    </row>
    <row r="57" spans="1:8">
      <c r="A57" s="30" t="s">
        <v>209</v>
      </c>
      <c r="B57" s="30" t="s">
        <v>210</v>
      </c>
      <c r="C57" s="23">
        <v>1.7</v>
      </c>
      <c r="D57" s="23">
        <v>2.4</v>
      </c>
      <c r="E57" s="23">
        <v>2.8</v>
      </c>
      <c r="F57" s="23">
        <v>2.4</v>
      </c>
      <c r="G57" s="23">
        <v>2.8</v>
      </c>
      <c r="H57" s="23">
        <v>2.8</v>
      </c>
    </row>
    <row r="58" spans="1:8">
      <c r="A58" s="30" t="s">
        <v>211</v>
      </c>
      <c r="B58" s="44" t="s">
        <v>212</v>
      </c>
      <c r="C58" s="23">
        <v>1.7</v>
      </c>
      <c r="D58" s="23">
        <v>2.2000000000000002</v>
      </c>
      <c r="E58" s="23">
        <v>2.6</v>
      </c>
      <c r="F58" s="23">
        <v>2.2000000000000002</v>
      </c>
      <c r="G58" s="23">
        <v>2.6</v>
      </c>
      <c r="H58" s="23">
        <v>2.6</v>
      </c>
    </row>
    <row r="59" spans="1:8">
      <c r="A59" s="43" t="s">
        <v>213</v>
      </c>
      <c r="B59" s="30" t="s">
        <v>214</v>
      </c>
      <c r="C59" s="23">
        <v>1.6</v>
      </c>
      <c r="D59" s="23">
        <v>2.1</v>
      </c>
      <c r="E59" s="23">
        <v>2.7</v>
      </c>
      <c r="F59" s="23">
        <v>2.1</v>
      </c>
      <c r="G59" s="23">
        <v>5.5</v>
      </c>
      <c r="H59" s="23">
        <v>2.7</v>
      </c>
    </row>
    <row r="60" spans="1:8">
      <c r="A60" s="43" t="s">
        <v>215</v>
      </c>
      <c r="B60" s="30" t="s">
        <v>216</v>
      </c>
      <c r="C60" s="23">
        <v>1.6</v>
      </c>
      <c r="D60" s="23">
        <v>1.8</v>
      </c>
      <c r="E60" s="23">
        <v>2.4</v>
      </c>
      <c r="F60" s="23">
        <v>1.8</v>
      </c>
      <c r="G60" s="23">
        <v>5.2</v>
      </c>
      <c r="H60" s="23">
        <v>2.4</v>
      </c>
    </row>
    <row r="61" spans="1:8">
      <c r="C61" s="40"/>
      <c r="D61" s="40"/>
      <c r="E61" s="40"/>
      <c r="F61" s="40"/>
    </row>
    <row r="62" spans="1:8">
      <c r="C62" s="137" t="s">
        <v>223</v>
      </c>
      <c r="D62" s="137" t="s">
        <v>224</v>
      </c>
      <c r="E62" s="137" t="s">
        <v>225</v>
      </c>
      <c r="F62" s="137" t="s">
        <v>226</v>
      </c>
      <c r="G62" s="137" t="s">
        <v>227</v>
      </c>
      <c r="H62" s="137" t="s">
        <v>222</v>
      </c>
    </row>
    <row r="63" spans="1:8">
      <c r="C63" s="137"/>
      <c r="D63" s="137"/>
      <c r="E63" s="137"/>
      <c r="F63" s="137"/>
      <c r="G63" s="137"/>
      <c r="H63" s="137"/>
    </row>
    <row r="64" spans="1:8">
      <c r="C64" s="137"/>
      <c r="D64" s="137"/>
      <c r="E64" s="137"/>
      <c r="F64" s="137"/>
      <c r="G64" s="137"/>
      <c r="H64" s="137"/>
    </row>
    <row r="65" spans="1:8">
      <c r="C65" s="137"/>
      <c r="D65" s="137"/>
      <c r="E65" s="137"/>
      <c r="F65" s="137"/>
      <c r="G65" s="137"/>
      <c r="H65" s="137"/>
    </row>
    <row r="66" spans="1:8">
      <c r="C66" s="137"/>
      <c r="D66" s="137"/>
      <c r="E66" s="137"/>
      <c r="F66" s="137"/>
      <c r="G66" s="137"/>
      <c r="H66" s="137"/>
    </row>
    <row r="67" spans="1:8">
      <c r="A67" s="30" t="s">
        <v>205</v>
      </c>
      <c r="B67" s="43" t="s">
        <v>206</v>
      </c>
      <c r="C67" s="23">
        <v>2.2999999999999998</v>
      </c>
      <c r="D67" s="23">
        <v>2.5</v>
      </c>
      <c r="E67" s="23">
        <v>2.9</v>
      </c>
      <c r="F67" s="23">
        <v>3.3</v>
      </c>
      <c r="G67" s="23">
        <v>5.8</v>
      </c>
      <c r="H67" s="23">
        <v>8.5</v>
      </c>
    </row>
    <row r="68" spans="1:8">
      <c r="A68" s="30" t="s">
        <v>207</v>
      </c>
      <c r="B68" s="43" t="s">
        <v>208</v>
      </c>
      <c r="C68" s="23">
        <v>2.2999999999999998</v>
      </c>
      <c r="D68" s="23">
        <v>2.5</v>
      </c>
      <c r="E68" s="23">
        <v>2.6</v>
      </c>
      <c r="F68" s="23">
        <v>3</v>
      </c>
      <c r="G68" s="23">
        <v>5.5</v>
      </c>
      <c r="H68" s="23">
        <v>5.9</v>
      </c>
    </row>
  </sheetData>
  <mergeCells count="12">
    <mergeCell ref="H62:H66"/>
    <mergeCell ref="C30:C34"/>
    <mergeCell ref="D30:D34"/>
    <mergeCell ref="E30:E34"/>
    <mergeCell ref="F30:F34"/>
    <mergeCell ref="G30:G34"/>
    <mergeCell ref="H30:H34"/>
    <mergeCell ref="C62:C66"/>
    <mergeCell ref="D62:D66"/>
    <mergeCell ref="E62:E66"/>
    <mergeCell ref="F62:F66"/>
    <mergeCell ref="G62:G66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D2C9-C20A-4F6D-92B5-D2F8DF7C2DAE}">
  <dimension ref="A1:Q22"/>
  <sheetViews>
    <sheetView showGridLines="0" zoomScaleNormal="100" workbookViewId="0">
      <selection activeCell="S20" sqref="S20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8" t="s">
        <v>395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17" ht="15" customHeight="1">
      <c r="A2" s="58"/>
      <c r="B2" s="166" t="s">
        <v>349</v>
      </c>
      <c r="C2" s="167"/>
      <c r="D2" s="167"/>
      <c r="E2" s="167"/>
      <c r="F2" s="168" t="s">
        <v>349</v>
      </c>
      <c r="G2" s="169"/>
      <c r="H2" s="169"/>
      <c r="I2" s="169"/>
      <c r="J2" s="168" t="s">
        <v>349</v>
      </c>
      <c r="K2" s="169"/>
      <c r="L2" s="169"/>
      <c r="M2" s="169"/>
      <c r="N2" s="168" t="s">
        <v>349</v>
      </c>
      <c r="O2" s="169"/>
      <c r="P2" s="169"/>
      <c r="Q2" s="170"/>
    </row>
    <row r="3" spans="1:17" ht="15.75" customHeight="1">
      <c r="A3" s="58"/>
      <c r="B3" s="152" t="s">
        <v>350</v>
      </c>
      <c r="C3" s="153"/>
      <c r="D3" s="153"/>
      <c r="E3" s="153"/>
      <c r="F3" s="154" t="s">
        <v>351</v>
      </c>
      <c r="G3" s="155"/>
      <c r="H3" s="155"/>
      <c r="I3" s="155"/>
      <c r="J3" s="154" t="s">
        <v>352</v>
      </c>
      <c r="K3" s="155"/>
      <c r="L3" s="155"/>
      <c r="M3" s="155"/>
      <c r="N3" s="154" t="s">
        <v>353</v>
      </c>
      <c r="O3" s="155"/>
      <c r="P3" s="155"/>
      <c r="Q3" s="157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1.7</v>
      </c>
      <c r="E5" s="90">
        <f>D5*'Matriz de Carga'!G4</f>
        <v>157590</v>
      </c>
      <c r="F5" s="63" t="s">
        <v>357</v>
      </c>
      <c r="G5" s="91"/>
      <c r="H5" s="102">
        <v>2.6</v>
      </c>
      <c r="I5" s="65">
        <f>H5*'Matriz de Carga'!G4</f>
        <v>241020</v>
      </c>
      <c r="J5" s="63" t="s">
        <v>357</v>
      </c>
      <c r="K5" s="91"/>
      <c r="L5" s="102">
        <v>3.2</v>
      </c>
      <c r="M5" s="90">
        <f>L5*'Matriz de Carga'!G4</f>
        <v>296640</v>
      </c>
      <c r="N5" s="63" t="s">
        <v>357</v>
      </c>
      <c r="O5" s="91"/>
      <c r="P5" s="102">
        <v>2.6</v>
      </c>
      <c r="Q5" s="65">
        <f>P5*'Matriz de Carga'!G4</f>
        <v>241020</v>
      </c>
    </row>
    <row r="6" spans="1:17">
      <c r="A6" s="18"/>
      <c r="B6" s="66" t="s">
        <v>358</v>
      </c>
      <c r="C6" s="67" t="s">
        <v>388</v>
      </c>
      <c r="D6" s="68">
        <v>5.7</v>
      </c>
      <c r="E6" s="69">
        <f>D6*'Matriz de Carga'!G7</f>
        <v>97954.5</v>
      </c>
      <c r="F6" s="66" t="s">
        <v>358</v>
      </c>
      <c r="G6" s="67" t="s">
        <v>388</v>
      </c>
      <c r="H6" s="68">
        <v>5.7</v>
      </c>
      <c r="I6" s="70">
        <f>E6</f>
        <v>97954.5</v>
      </c>
      <c r="J6" s="66" t="s">
        <v>358</v>
      </c>
      <c r="K6" s="67" t="s">
        <v>388</v>
      </c>
      <c r="L6" s="68">
        <v>5.7</v>
      </c>
      <c r="M6" s="69">
        <f>E6</f>
        <v>97954.5</v>
      </c>
      <c r="N6" s="66" t="s">
        <v>358</v>
      </c>
      <c r="O6" s="67" t="s">
        <v>388</v>
      </c>
      <c r="P6" s="68">
        <v>5.7</v>
      </c>
      <c r="Q6" s="70">
        <f>E6</f>
        <v>97954.5</v>
      </c>
    </row>
    <row r="7" spans="1:17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6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71">
        <f>VLOOKUP(O7,'Matriz de Carga'!$B$3:$C$59,2,0)*P7</f>
        <v>18107</v>
      </c>
    </row>
    <row r="8" spans="1:17">
      <c r="A8" s="18"/>
      <c r="B8" s="66" t="s">
        <v>317</v>
      </c>
      <c r="C8" s="88" t="s">
        <v>343</v>
      </c>
      <c r="D8" s="68">
        <v>1</v>
      </c>
      <c r="E8" s="48">
        <f>VLOOKUP(C8,'Matriz de Carga'!$B$3:$C$68,2,0)*D8</f>
        <v>5157</v>
      </c>
      <c r="F8" s="66" t="s">
        <v>317</v>
      </c>
      <c r="G8" s="88" t="s">
        <v>343</v>
      </c>
      <c r="H8" s="68">
        <v>1</v>
      </c>
      <c r="I8" s="71">
        <f>VLOOKUP(G8,'Matriz de Carga'!$B$3:$C$68,2,0)*H8</f>
        <v>5157</v>
      </c>
      <c r="J8" s="66" t="s">
        <v>317</v>
      </c>
      <c r="K8" s="88" t="s">
        <v>343</v>
      </c>
      <c r="L8" s="68">
        <v>1</v>
      </c>
      <c r="M8" s="48">
        <f>VLOOKUP(K8,'Matriz de Carga'!$B$3:$C$68,2,0)*L8</f>
        <v>5157</v>
      </c>
      <c r="N8" s="66" t="s">
        <v>317</v>
      </c>
      <c r="O8" s="88" t="s">
        <v>343</v>
      </c>
      <c r="P8" s="68">
        <v>1</v>
      </c>
      <c r="Q8" s="71">
        <f>VLOOKUP(O8,'Matriz de Carga'!$B$3:$C$68,2,0)*P8</f>
        <v>5157</v>
      </c>
    </row>
    <row r="9" spans="1:17">
      <c r="A9" s="18"/>
      <c r="B9" s="66" t="s">
        <v>137</v>
      </c>
      <c r="C9" s="88" t="s">
        <v>62</v>
      </c>
      <c r="D9" s="68">
        <v>1</v>
      </c>
      <c r="E9" s="48">
        <f>VLOOKUP(C9,'Matriz de Carga'!$B$3:$C$59,2,0)*D9</f>
        <v>49520</v>
      </c>
      <c r="F9" s="66" t="s">
        <v>24</v>
      </c>
      <c r="G9" s="88" t="s">
        <v>39</v>
      </c>
      <c r="H9" s="68">
        <v>1</v>
      </c>
      <c r="I9" s="71">
        <f>VLOOKUP(G9,'Matriz de Carga'!$B$3:$C$59,2,0)*H9</f>
        <v>35524</v>
      </c>
      <c r="J9" s="66" t="s">
        <v>24</v>
      </c>
      <c r="K9" s="88" t="s">
        <v>39</v>
      </c>
      <c r="L9" s="68">
        <v>1</v>
      </c>
      <c r="M9" s="48">
        <f>VLOOKUP(K9,'Matriz de Carga'!$B$3:$C$59,2,0)*L9</f>
        <v>35524</v>
      </c>
      <c r="N9" s="66" t="s">
        <v>24</v>
      </c>
      <c r="O9" s="88" t="s">
        <v>39</v>
      </c>
      <c r="P9" s="68">
        <v>1</v>
      </c>
      <c r="Q9" s="71">
        <f>VLOOKUP(O9,'Matriz de Carga'!$B$3:$C$59,2,0)*P9</f>
        <v>35524</v>
      </c>
    </row>
    <row r="10" spans="1:17">
      <c r="B10" s="72" t="s">
        <v>325</v>
      </c>
      <c r="C10" s="73" t="s">
        <v>326</v>
      </c>
      <c r="D10" s="68">
        <v>3</v>
      </c>
      <c r="E10" s="48">
        <f>VLOOKUP(C10,'Matriz de Carga'!$B$3:$C$59,2,0)*D10</f>
        <v>8370</v>
      </c>
      <c r="F10" s="66" t="s">
        <v>137</v>
      </c>
      <c r="G10" s="88" t="s">
        <v>62</v>
      </c>
      <c r="H10" s="68">
        <v>1</v>
      </c>
      <c r="I10" s="71">
        <f>VLOOKUP(G10,'Matriz de Carga'!$B$3:$C$59,2,0)*H10</f>
        <v>49520</v>
      </c>
      <c r="J10" s="66" t="s">
        <v>137</v>
      </c>
      <c r="K10" s="88" t="s">
        <v>62</v>
      </c>
      <c r="L10" s="68">
        <v>1</v>
      </c>
      <c r="M10" s="48">
        <f>VLOOKUP(K10,'Matriz de Carga'!$B$3:$C$59,2,0)*L10</f>
        <v>49520</v>
      </c>
      <c r="N10" s="66" t="s">
        <v>137</v>
      </c>
      <c r="O10" s="88" t="s">
        <v>62</v>
      </c>
      <c r="P10" s="68">
        <v>1</v>
      </c>
      <c r="Q10" s="71">
        <f>VLOOKUP(O10,'Matriz de Carga'!$B$3:$C$59,2,0)*P10</f>
        <v>49520</v>
      </c>
    </row>
    <row r="11" spans="1:17">
      <c r="B11" s="115"/>
      <c r="C11" s="116"/>
      <c r="D11" s="116"/>
      <c r="E11" s="69" t="s">
        <v>361</v>
      </c>
      <c r="F11" s="66" t="s">
        <v>164</v>
      </c>
      <c r="G11" s="67" t="s">
        <v>332</v>
      </c>
      <c r="H11" s="76">
        <v>0.76</v>
      </c>
      <c r="I11" s="71">
        <f>VLOOKUP(G11,'Matriz de Carga'!$B$3:$C$66,2,0)*H11</f>
        <v>62474.28</v>
      </c>
      <c r="J11" s="66" t="s">
        <v>297</v>
      </c>
      <c r="K11" s="88" t="s">
        <v>303</v>
      </c>
      <c r="L11" s="68">
        <v>4</v>
      </c>
      <c r="M11" s="48">
        <f>VLOOKUP(K11,'Matriz de Carga'!$B$3:$C$90,2,0)*L11</f>
        <v>175132</v>
      </c>
      <c r="N11" s="66" t="s">
        <v>164</v>
      </c>
      <c r="O11" s="67" t="s">
        <v>332</v>
      </c>
      <c r="P11" s="76">
        <v>0.76</v>
      </c>
      <c r="Q11" s="71">
        <f>VLOOKUP(O11,'Matriz de Carga'!$B$3:$C$66,2,0)*P11</f>
        <v>62474.28</v>
      </c>
    </row>
    <row r="12" spans="1:17">
      <c r="B12" s="72"/>
      <c r="C12" s="73"/>
      <c r="D12" s="73"/>
      <c r="E12" s="69" t="s">
        <v>361</v>
      </c>
      <c r="F12" s="66" t="s">
        <v>333</v>
      </c>
      <c r="G12" s="67" t="s">
        <v>334</v>
      </c>
      <c r="H12" s="76">
        <v>1</v>
      </c>
      <c r="I12" s="71">
        <f>VLOOKUP(G12,'Matriz de Carga'!$B$3:$C$66,2,0)*H12</f>
        <v>8436</v>
      </c>
      <c r="J12" s="66" t="s">
        <v>164</v>
      </c>
      <c r="K12" s="67" t="s">
        <v>332</v>
      </c>
      <c r="L12" s="76">
        <v>0.76</v>
      </c>
      <c r="M12" s="48">
        <f>VLOOKUP(K12,'Matriz de Carga'!$B$3:$C$66,2,0)*L12</f>
        <v>62474.28</v>
      </c>
      <c r="N12" s="66" t="s">
        <v>333</v>
      </c>
      <c r="O12" s="67" t="s">
        <v>334</v>
      </c>
      <c r="P12" s="76">
        <v>1</v>
      </c>
      <c r="Q12" s="71">
        <f>VLOOKUP(O12,'Matriz de Carga'!$B$3:$C$66,2,0)*P12</f>
        <v>8436</v>
      </c>
    </row>
    <row r="13" spans="1:17">
      <c r="B13" s="72"/>
      <c r="C13" s="73"/>
      <c r="D13" s="73"/>
      <c r="E13" s="69" t="s">
        <v>361</v>
      </c>
      <c r="F13" s="66" t="s">
        <v>335</v>
      </c>
      <c r="G13" s="67" t="s">
        <v>336</v>
      </c>
      <c r="H13" s="76">
        <v>1</v>
      </c>
      <c r="I13" s="71">
        <f>VLOOKUP(G13,'Matriz de Carga'!$B$3:$C$66,2,0)*H13</f>
        <v>8676</v>
      </c>
      <c r="J13" s="66" t="s">
        <v>333</v>
      </c>
      <c r="K13" s="67" t="s">
        <v>334</v>
      </c>
      <c r="L13" s="76">
        <v>1</v>
      </c>
      <c r="M13" s="48">
        <f>VLOOKUP(K13,'Matriz de Carga'!$B$3:$C$66,2,0)*L13</f>
        <v>8436</v>
      </c>
      <c r="N13" s="66" t="s">
        <v>335</v>
      </c>
      <c r="O13" s="67" t="s">
        <v>336</v>
      </c>
      <c r="P13" s="76">
        <v>1</v>
      </c>
      <c r="Q13" s="71">
        <f>VLOOKUP(O13,'Matriz de Carga'!$B$3:$C$66,2,0)*P13</f>
        <v>8676</v>
      </c>
    </row>
    <row r="14" spans="1:17">
      <c r="B14" s="72"/>
      <c r="C14" s="73"/>
      <c r="D14" s="73"/>
      <c r="E14" s="69" t="s">
        <v>361</v>
      </c>
      <c r="F14" s="66" t="s">
        <v>319</v>
      </c>
      <c r="G14" s="67" t="s">
        <v>320</v>
      </c>
      <c r="H14" s="68">
        <v>1</v>
      </c>
      <c r="I14" s="71">
        <f>VLOOKUP(G14,'Matriz de Carga'!$B$3:$C$59,2,0)*H14</f>
        <v>32683</v>
      </c>
      <c r="J14" s="66" t="s">
        <v>335</v>
      </c>
      <c r="K14" s="67" t="s">
        <v>336</v>
      </c>
      <c r="L14" s="76">
        <v>1</v>
      </c>
      <c r="M14" s="48">
        <f>VLOOKUP(K14,'Matriz de Carga'!$B$3:$C$66,2,0)*L14</f>
        <v>8676</v>
      </c>
      <c r="N14" s="66" t="s">
        <v>319</v>
      </c>
      <c r="O14" s="67" t="s">
        <v>320</v>
      </c>
      <c r="P14" s="68">
        <v>1</v>
      </c>
      <c r="Q14" s="71">
        <f>VLOOKUP(O14,'Matriz de Carga'!$B$3:$C$59,2,0)*P14</f>
        <v>32683</v>
      </c>
    </row>
    <row r="15" spans="1:17">
      <c r="B15" s="72"/>
      <c r="C15" s="73"/>
      <c r="D15" s="73"/>
      <c r="E15" s="69"/>
      <c r="F15" s="72" t="s">
        <v>325</v>
      </c>
      <c r="G15" s="73" t="s">
        <v>326</v>
      </c>
      <c r="H15" s="68">
        <v>3</v>
      </c>
      <c r="I15" s="71">
        <f>VLOOKUP(G15,'Matriz de Carga'!$B$3:$C$59,2,0)*H15</f>
        <v>8370</v>
      </c>
      <c r="J15" s="66" t="s">
        <v>319</v>
      </c>
      <c r="K15" s="67" t="s">
        <v>320</v>
      </c>
      <c r="L15" s="68">
        <v>1</v>
      </c>
      <c r="M15" s="48">
        <f>VLOOKUP(K15,'Matriz de Carga'!$B$3:$C$59,2,0)*L15</f>
        <v>32683</v>
      </c>
      <c r="N15" s="72" t="s">
        <v>325</v>
      </c>
      <c r="O15" s="73" t="s">
        <v>326</v>
      </c>
      <c r="P15" s="68">
        <v>3</v>
      </c>
      <c r="Q15" s="71">
        <f>VLOOKUP(O15,'Matriz de Carga'!$B$3:$C$59,2,0)*P15</f>
        <v>8370</v>
      </c>
    </row>
    <row r="16" spans="1:17">
      <c r="B16" s="72"/>
      <c r="C16" s="73"/>
      <c r="D16" s="73"/>
      <c r="E16" s="69"/>
      <c r="F16" s="120"/>
      <c r="I16" s="126"/>
      <c r="J16" s="72" t="s">
        <v>325</v>
      </c>
      <c r="K16" s="73" t="s">
        <v>326</v>
      </c>
      <c r="L16" s="68">
        <v>3</v>
      </c>
      <c r="M16" s="48">
        <f>VLOOKUP(K16,'Matriz de Carga'!$B$3:$C$59,2,0)*L16</f>
        <v>8370</v>
      </c>
      <c r="N16" s="120"/>
      <c r="Q16" s="126"/>
    </row>
    <row r="17" spans="2:17">
      <c r="B17" s="72"/>
      <c r="C17" s="73"/>
      <c r="D17" s="73"/>
      <c r="E17" s="69"/>
      <c r="F17" s="72"/>
      <c r="G17" s="73"/>
      <c r="H17" s="68"/>
      <c r="I17" s="71"/>
      <c r="J17" s="66" t="s">
        <v>344</v>
      </c>
      <c r="K17" s="88" t="s">
        <v>345</v>
      </c>
      <c r="L17" s="68">
        <v>1</v>
      </c>
      <c r="M17" s="48">
        <f>VLOOKUP(K17,'Matriz de Carga'!$B$3:$C$90,2,0)*L17</f>
        <v>69221</v>
      </c>
      <c r="N17" s="66"/>
      <c r="O17" s="67"/>
      <c r="P17" s="67"/>
      <c r="Q17" s="70"/>
    </row>
    <row r="18" spans="2:17">
      <c r="B18" s="72"/>
      <c r="C18" s="73"/>
      <c r="D18" s="73"/>
      <c r="E18" s="69" t="str">
        <f>IFERROR(#REF!/(1-#REF!),"")</f>
        <v/>
      </c>
      <c r="F18" s="66"/>
      <c r="G18" s="67"/>
      <c r="H18" s="67"/>
      <c r="I18" s="70" t="str">
        <f>IFERROR(#REF!/(1-#REF!),"")</f>
        <v/>
      </c>
      <c r="J18" s="66"/>
      <c r="K18" s="67"/>
      <c r="L18" s="68"/>
      <c r="M18" s="48"/>
      <c r="N18" s="66"/>
      <c r="O18" s="67"/>
      <c r="P18" s="67"/>
      <c r="Q18" s="70" t="str">
        <f>IFERROR(#REF!/(1-#REF!),"")</f>
        <v/>
      </c>
    </row>
    <row r="19" spans="2:17">
      <c r="B19" s="74" t="s">
        <v>362</v>
      </c>
      <c r="C19" s="75"/>
      <c r="D19" s="75"/>
      <c r="E19" s="77">
        <f>SUM(E6:E18)</f>
        <v>179108.5</v>
      </c>
      <c r="F19" s="74" t="s">
        <v>362</v>
      </c>
      <c r="G19" s="75"/>
      <c r="H19" s="75"/>
      <c r="I19" s="78">
        <f>SUM(I6:I18)</f>
        <v>326901.78000000003</v>
      </c>
      <c r="J19" s="74" t="s">
        <v>362</v>
      </c>
      <c r="K19" s="75"/>
      <c r="L19" s="75"/>
      <c r="M19" s="77">
        <f>SUM(M6:M18)</f>
        <v>571254.78</v>
      </c>
      <c r="N19" s="74" t="s">
        <v>362</v>
      </c>
      <c r="O19" s="75"/>
      <c r="P19" s="75"/>
      <c r="Q19" s="78">
        <f>SUM(Q6:Q18)</f>
        <v>326901.78000000003</v>
      </c>
    </row>
    <row r="20" spans="2:17" ht="15.75" thickBot="1">
      <c r="B20" s="79" t="s">
        <v>363</v>
      </c>
      <c r="C20" s="80"/>
      <c r="D20" s="80"/>
      <c r="E20" s="81">
        <f>'Matriz de Carga'!G9</f>
        <v>15000</v>
      </c>
      <c r="F20" s="79" t="s">
        <v>363</v>
      </c>
      <c r="G20" s="82"/>
      <c r="H20" s="82"/>
      <c r="I20" s="83">
        <f>'Matriz de Carga'!G9</f>
        <v>15000</v>
      </c>
      <c r="J20" s="79" t="s">
        <v>363</v>
      </c>
      <c r="K20" s="82"/>
      <c r="L20" s="82"/>
      <c r="M20" s="81">
        <f>'Matriz de Carga'!G9</f>
        <v>15000</v>
      </c>
      <c r="N20" s="79" t="s">
        <v>363</v>
      </c>
      <c r="O20" s="82"/>
      <c r="P20" s="82"/>
      <c r="Q20" s="83">
        <f>'Matriz de Carga'!G9</f>
        <v>15000</v>
      </c>
    </row>
    <row r="21" spans="2:17" ht="15.75" thickBot="1">
      <c r="B21" s="84" t="s">
        <v>364</v>
      </c>
      <c r="C21" s="85"/>
      <c r="D21" s="85"/>
      <c r="E21" s="86">
        <f>E19+E5+E20</f>
        <v>351698.5</v>
      </c>
      <c r="F21" s="84" t="s">
        <v>364</v>
      </c>
      <c r="G21" s="85"/>
      <c r="H21" s="85"/>
      <c r="I21" s="86">
        <f>I19+I5+I20</f>
        <v>582921.78</v>
      </c>
      <c r="J21" s="84" t="s">
        <v>364</v>
      </c>
      <c r="K21" s="85"/>
      <c r="L21" s="85"/>
      <c r="M21" s="86">
        <f>M19+M5+M20</f>
        <v>882894.78</v>
      </c>
      <c r="N21" s="84" t="s">
        <v>364</v>
      </c>
      <c r="O21" s="85"/>
      <c r="P21" s="85"/>
      <c r="Q21" s="87">
        <f>Q19+Q5+Q20</f>
        <v>582921.78</v>
      </c>
    </row>
    <row r="22" spans="2:17" ht="15.75" thickBot="1">
      <c r="B22" s="84" t="s">
        <v>365</v>
      </c>
      <c r="C22" s="85"/>
      <c r="D22" s="85"/>
      <c r="E22" s="86">
        <f>E21*1.19</f>
        <v>418521.21499999997</v>
      </c>
      <c r="F22" s="84" t="s">
        <v>366</v>
      </c>
      <c r="G22" s="85"/>
      <c r="H22" s="85"/>
      <c r="I22" s="86">
        <f>I21*1.19</f>
        <v>693676.91819999996</v>
      </c>
      <c r="J22" s="84" t="s">
        <v>366</v>
      </c>
      <c r="K22" s="85"/>
      <c r="L22" s="85"/>
      <c r="M22" s="86">
        <f>M21*1.19</f>
        <v>1050644.7882000001</v>
      </c>
      <c r="N22" s="84" t="s">
        <v>366</v>
      </c>
      <c r="O22" s="85"/>
      <c r="P22" s="85"/>
      <c r="Q22" s="87">
        <f>Q21*1.19</f>
        <v>693676.91819999996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0"/>
  <dimension ref="A1:U19"/>
  <sheetViews>
    <sheetView showGridLines="0" workbookViewId="0">
      <selection activeCell="U6" sqref="U6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12.7109375" customWidth="1"/>
    <col min="6" max="6" width="16.7109375" bestFit="1" customWidth="1"/>
    <col min="7" max="7" width="14.28515625" bestFit="1" customWidth="1"/>
    <col min="8" max="8" width="5" bestFit="1" customWidth="1"/>
    <col min="9" max="9" width="12.7109375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396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58"/>
      <c r="B2" s="166" t="s">
        <v>349</v>
      </c>
      <c r="C2" s="167"/>
      <c r="D2" s="167"/>
      <c r="E2" s="167"/>
      <c r="F2" s="166" t="s">
        <v>349</v>
      </c>
      <c r="G2" s="167"/>
      <c r="H2" s="167"/>
      <c r="I2" s="167"/>
      <c r="J2" s="166" t="s">
        <v>349</v>
      </c>
      <c r="K2" s="167"/>
      <c r="L2" s="167"/>
      <c r="M2" s="167"/>
      <c r="N2" s="166" t="s">
        <v>349</v>
      </c>
      <c r="O2" s="167"/>
      <c r="P2" s="167"/>
      <c r="Q2" s="167"/>
      <c r="R2" s="166" t="s">
        <v>349</v>
      </c>
      <c r="S2" s="167"/>
      <c r="T2" s="167"/>
      <c r="U2" s="174"/>
    </row>
    <row r="3" spans="1:21" ht="15.75" customHeight="1">
      <c r="A3" s="58"/>
      <c r="B3" s="161" t="s">
        <v>384</v>
      </c>
      <c r="C3" s="162"/>
      <c r="D3" s="162"/>
      <c r="E3" s="162"/>
      <c r="F3" s="161" t="s">
        <v>385</v>
      </c>
      <c r="G3" s="162"/>
      <c r="H3" s="162"/>
      <c r="I3" s="162"/>
      <c r="J3" s="152" t="s">
        <v>376</v>
      </c>
      <c r="K3" s="153"/>
      <c r="L3" s="153"/>
      <c r="M3" s="153"/>
      <c r="N3" s="152" t="s">
        <v>377</v>
      </c>
      <c r="O3" s="153"/>
      <c r="P3" s="153"/>
      <c r="Q3" s="153"/>
      <c r="R3" s="152" t="s">
        <v>378</v>
      </c>
      <c r="S3" s="153"/>
      <c r="T3" s="153"/>
      <c r="U3" s="173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2</v>
      </c>
      <c r="M5" s="65">
        <f>L5*'Matriz de Carga'!G4</f>
        <v>185400</v>
      </c>
      <c r="N5" s="63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2</v>
      </c>
      <c r="U5" s="65">
        <f>T5*'Matriz de Carga'!G4</f>
        <v>185400</v>
      </c>
    </row>
    <row r="6" spans="1:21">
      <c r="A6" s="18"/>
      <c r="B6" s="66" t="s">
        <v>358</v>
      </c>
      <c r="C6" s="67" t="s">
        <v>359</v>
      </c>
      <c r="D6" s="68">
        <v>4.5</v>
      </c>
      <c r="E6" s="69">
        <f>D6*'Matriz de Carga'!G8</f>
        <v>108135</v>
      </c>
      <c r="F6" s="66" t="s">
        <v>358</v>
      </c>
      <c r="G6" s="67" t="s">
        <v>359</v>
      </c>
      <c r="H6" s="68">
        <v>4.5</v>
      </c>
      <c r="I6" s="69">
        <f>E6</f>
        <v>108135</v>
      </c>
      <c r="J6" s="66" t="s">
        <v>358</v>
      </c>
      <c r="K6" s="67" t="s">
        <v>359</v>
      </c>
      <c r="L6" s="68">
        <v>4.5</v>
      </c>
      <c r="M6" s="70">
        <f>E6</f>
        <v>108135</v>
      </c>
      <c r="N6" s="66" t="s">
        <v>358</v>
      </c>
      <c r="O6" s="67" t="s">
        <v>359</v>
      </c>
      <c r="P6" s="68">
        <v>4.5</v>
      </c>
      <c r="Q6" s="69">
        <f>E6</f>
        <v>108135</v>
      </c>
      <c r="R6" s="66" t="s">
        <v>358</v>
      </c>
      <c r="S6" s="67" t="s">
        <v>359</v>
      </c>
      <c r="T6" s="68">
        <v>4.5</v>
      </c>
      <c r="U6" s="70">
        <f>E6</f>
        <v>108135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1.1499999999999999</v>
      </c>
      <c r="M10" s="71">
        <f>VLOOKUP(K10,'Matriz de Carga'!$B$3:$C$59,2,0)*L10</f>
        <v>37585.449999999997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66" t="s">
        <v>319</v>
      </c>
      <c r="S10" s="67" t="s">
        <v>320</v>
      </c>
      <c r="T10" s="76">
        <v>1.1499999999999999</v>
      </c>
      <c r="U10" s="71">
        <f>VLOOKUP(S10,'Matriz de Carga'!$B$3:$C$59,2,0)*T10</f>
        <v>37585.449999999997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6" t="s">
        <v>319</v>
      </c>
      <c r="O12" s="67" t="s">
        <v>320</v>
      </c>
      <c r="P12" s="76">
        <v>1.1499999999999999</v>
      </c>
      <c r="Q12" s="48">
        <f>VLOOKUP(O12,'Matriz de Carga'!$B$3:$C$59,2,0)*P12</f>
        <v>37585.449999999997</v>
      </c>
      <c r="R12" s="120"/>
      <c r="U12" s="126"/>
    </row>
    <row r="13" spans="1:21">
      <c r="B13" s="72"/>
      <c r="C13" s="73"/>
      <c r="D13" s="73"/>
      <c r="E13" s="69" t="str">
        <f>IFERROR(#REF!/(1-#REF!),"")</f>
        <v/>
      </c>
      <c r="F13" s="72"/>
      <c r="G13" s="73"/>
      <c r="H13" s="73"/>
      <c r="I13" s="69" t="str">
        <f>IFERROR(#REF!/(1-#REF!),"")</f>
        <v/>
      </c>
      <c r="J13" s="72"/>
      <c r="K13" s="73"/>
      <c r="L13" s="73"/>
      <c r="M13" s="70" t="str">
        <f>IFERROR(#REF!/(1-#REF!),"")</f>
        <v/>
      </c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66"/>
      <c r="S13" s="88"/>
      <c r="T13" s="76"/>
      <c r="U13" s="70" t="str">
        <f>IFERROR(#REF!/(1-#REF!),"")</f>
        <v/>
      </c>
    </row>
    <row r="14" spans="1:21">
      <c r="B14" s="72"/>
      <c r="C14" s="73"/>
      <c r="D14" s="73"/>
      <c r="E14" s="69" t="str">
        <f>IFERROR(#REF!/(1-#REF!),"")</f>
        <v/>
      </c>
      <c r="F14" s="72"/>
      <c r="G14" s="73"/>
      <c r="H14" s="73"/>
      <c r="I14" s="69" t="str">
        <f>IFERROR(#REF!/(1-#REF!),"")</f>
        <v/>
      </c>
      <c r="J14" s="72"/>
      <c r="K14" s="73"/>
      <c r="L14" s="73"/>
      <c r="M14" s="70" t="str">
        <f>IFERROR(#REF!/(1-#REF!),"")</f>
        <v/>
      </c>
      <c r="N14" s="66"/>
      <c r="O14" s="88"/>
      <c r="P14" s="76"/>
      <c r="Q14" s="69" t="str">
        <f>IFERROR(#REF!/(1-#REF!),"")</f>
        <v/>
      </c>
      <c r="R14" s="66"/>
      <c r="S14" s="88"/>
      <c r="T14" s="76"/>
      <c r="U14" s="70" t="str">
        <f>IFERROR(#REF!/(1-#REF!),"")</f>
        <v/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6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152119</v>
      </c>
      <c r="F16" s="74" t="s">
        <v>362</v>
      </c>
      <c r="G16" s="75"/>
      <c r="H16" s="75"/>
      <c r="I16" s="77">
        <f>SUM(I6:I15)</f>
        <v>146144</v>
      </c>
      <c r="J16" s="74" t="s">
        <v>362</v>
      </c>
      <c r="K16" s="75"/>
      <c r="L16" s="75"/>
      <c r="M16" s="78">
        <f>SUM(M6:M15)</f>
        <v>212628.45</v>
      </c>
      <c r="N16" s="74" t="s">
        <v>362</v>
      </c>
      <c r="O16" s="75"/>
      <c r="P16" s="75"/>
      <c r="Q16" s="77">
        <f>SUM(Q6:Q15)</f>
        <v>292731.45</v>
      </c>
      <c r="R16" s="74" t="s">
        <v>362</v>
      </c>
      <c r="S16" s="75"/>
      <c r="T16" s="75"/>
      <c r="U16" s="78">
        <f>SUM(U6:U15)</f>
        <v>212628.45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296899</v>
      </c>
      <c r="F18" s="84" t="s">
        <v>364</v>
      </c>
      <c r="G18" s="85"/>
      <c r="H18" s="85"/>
      <c r="I18" s="86">
        <f>I16+I5+I17</f>
        <v>290924</v>
      </c>
      <c r="J18" s="84" t="s">
        <v>364</v>
      </c>
      <c r="K18" s="85"/>
      <c r="L18" s="85"/>
      <c r="M18" s="86">
        <f>M16+M5+M17</f>
        <v>413028.45</v>
      </c>
      <c r="N18" s="84" t="s">
        <v>364</v>
      </c>
      <c r="O18" s="85"/>
      <c r="P18" s="85"/>
      <c r="Q18" s="86">
        <f>Q16+Q5+Q17</f>
        <v>530211.44999999995</v>
      </c>
      <c r="R18" s="84" t="s">
        <v>364</v>
      </c>
      <c r="S18" s="85"/>
      <c r="T18" s="85"/>
      <c r="U18" s="87">
        <f>U16+U5+U17</f>
        <v>413028.45</v>
      </c>
    </row>
    <row r="19" spans="2:21" ht="15.75" thickBot="1">
      <c r="B19" s="84" t="s">
        <v>365</v>
      </c>
      <c r="C19" s="85"/>
      <c r="D19" s="85"/>
      <c r="E19" s="86">
        <f>E18*1.19</f>
        <v>353309.81</v>
      </c>
      <c r="F19" s="84" t="s">
        <v>365</v>
      </c>
      <c r="G19" s="85"/>
      <c r="H19" s="85"/>
      <c r="I19" s="86">
        <f>I18*1.19</f>
        <v>346199.56</v>
      </c>
      <c r="J19" s="84" t="s">
        <v>365</v>
      </c>
      <c r="K19" s="85"/>
      <c r="L19" s="85"/>
      <c r="M19" s="86">
        <f>M18*1.19</f>
        <v>491503.85550000001</v>
      </c>
      <c r="N19" s="84" t="s">
        <v>365</v>
      </c>
      <c r="O19" s="85"/>
      <c r="P19" s="85"/>
      <c r="Q19" s="86">
        <f>Q18*1.19</f>
        <v>630951.62549999997</v>
      </c>
      <c r="R19" s="84" t="s">
        <v>365</v>
      </c>
      <c r="S19" s="85"/>
      <c r="T19" s="85"/>
      <c r="U19" s="87">
        <f>U18*1.19</f>
        <v>491503.85550000001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21"/>
  <dimension ref="A1:U19"/>
  <sheetViews>
    <sheetView showGridLines="0" topLeftCell="B1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12.7109375" customWidth="1"/>
    <col min="6" max="6" width="16.7109375" bestFit="1" customWidth="1"/>
    <col min="7" max="7" width="14.28515625" bestFit="1" customWidth="1"/>
    <col min="8" max="8" width="5" bestFit="1" customWidth="1"/>
    <col min="9" max="9" width="12.7109375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397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72"/>
    </row>
    <row r="3" spans="1:21" ht="15.75" customHeight="1">
      <c r="A3" s="2"/>
      <c r="B3" s="161" t="s">
        <v>384</v>
      </c>
      <c r="C3" s="162"/>
      <c r="D3" s="162"/>
      <c r="E3" s="162"/>
      <c r="F3" s="161" t="s">
        <v>385</v>
      </c>
      <c r="G3" s="162"/>
      <c r="H3" s="162"/>
      <c r="I3" s="162"/>
      <c r="J3" s="161" t="s">
        <v>376</v>
      </c>
      <c r="K3" s="162"/>
      <c r="L3" s="162"/>
      <c r="M3" s="162"/>
      <c r="N3" s="161" t="s">
        <v>377</v>
      </c>
      <c r="O3" s="162"/>
      <c r="P3" s="162"/>
      <c r="Q3" s="162"/>
      <c r="R3" s="161" t="s">
        <v>378</v>
      </c>
      <c r="S3" s="162"/>
      <c r="T3" s="162"/>
      <c r="U3" s="171"/>
    </row>
    <row r="4" spans="1:21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1.8</v>
      </c>
      <c r="M5" s="65">
        <f>L5*'Matriz de Carga'!G4</f>
        <v>166860</v>
      </c>
      <c r="N5" s="63" t="s">
        <v>357</v>
      </c>
      <c r="O5" s="64"/>
      <c r="P5" s="102">
        <v>2.2000000000000002</v>
      </c>
      <c r="Q5" s="90">
        <f>P5*'Matriz de Carga'!G4</f>
        <v>203940.00000000003</v>
      </c>
      <c r="R5" s="63" t="s">
        <v>357</v>
      </c>
      <c r="S5" s="64"/>
      <c r="T5" s="102">
        <v>1.8</v>
      </c>
      <c r="U5" s="65">
        <f>T5*'Matriz de Carga'!G4</f>
        <v>166860</v>
      </c>
    </row>
    <row r="6" spans="1:21">
      <c r="A6" s="18"/>
      <c r="B6" s="66" t="s">
        <v>358</v>
      </c>
      <c r="C6" s="67" t="s">
        <v>359</v>
      </c>
      <c r="D6" s="68">
        <v>4.5</v>
      </c>
      <c r="E6" s="69">
        <f>D6*'Matriz de Carga'!G8</f>
        <v>108135</v>
      </c>
      <c r="F6" s="66" t="s">
        <v>358</v>
      </c>
      <c r="G6" s="67" t="s">
        <v>359</v>
      </c>
      <c r="H6" s="68">
        <v>4.5</v>
      </c>
      <c r="I6" s="69">
        <f>E6</f>
        <v>108135</v>
      </c>
      <c r="J6" s="66" t="s">
        <v>358</v>
      </c>
      <c r="K6" s="67" t="s">
        <v>359</v>
      </c>
      <c r="L6" s="68">
        <v>4.5</v>
      </c>
      <c r="M6" s="70">
        <f>E6</f>
        <v>108135</v>
      </c>
      <c r="N6" s="66" t="s">
        <v>358</v>
      </c>
      <c r="O6" s="67" t="s">
        <v>359</v>
      </c>
      <c r="P6" s="68">
        <v>4.5</v>
      </c>
      <c r="Q6" s="69">
        <f>E6</f>
        <v>108135</v>
      </c>
      <c r="R6" s="66" t="s">
        <v>358</v>
      </c>
      <c r="S6" s="67" t="s">
        <v>359</v>
      </c>
      <c r="T6" s="68">
        <v>4.5</v>
      </c>
      <c r="U6" s="70">
        <f>E6</f>
        <v>108135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0"/>
      <c r="U12" s="126"/>
    </row>
    <row r="13" spans="1:21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3"/>
      <c r="M13" s="70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66"/>
      <c r="S13" s="88"/>
      <c r="T13" s="76"/>
      <c r="U13" s="70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66"/>
      <c r="O14" s="88"/>
      <c r="P14" s="76"/>
      <c r="Q14" s="69" t="s">
        <v>361</v>
      </c>
      <c r="R14" s="66"/>
      <c r="S14" s="88"/>
      <c r="T14" s="76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6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152119</v>
      </c>
      <c r="F16" s="74" t="s">
        <v>362</v>
      </c>
      <c r="G16" s="75"/>
      <c r="H16" s="75"/>
      <c r="I16" s="77">
        <f>SUM(I6:I15)</f>
        <v>146144</v>
      </c>
      <c r="J16" s="74" t="s">
        <v>362</v>
      </c>
      <c r="K16" s="75"/>
      <c r="L16" s="75"/>
      <c r="M16" s="78">
        <f>SUM(M6:M15)</f>
        <v>207726</v>
      </c>
      <c r="N16" s="74" t="s">
        <v>362</v>
      </c>
      <c r="O16" s="75"/>
      <c r="P16" s="75"/>
      <c r="Q16" s="77">
        <f>SUM(Q6:Q15)</f>
        <v>287829</v>
      </c>
      <c r="R16" s="74" t="s">
        <v>362</v>
      </c>
      <c r="S16" s="75"/>
      <c r="T16" s="75"/>
      <c r="U16" s="78">
        <f>SUM(U6:U15)</f>
        <v>207726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296899</v>
      </c>
      <c r="F18" s="84" t="s">
        <v>364</v>
      </c>
      <c r="G18" s="85"/>
      <c r="H18" s="85"/>
      <c r="I18" s="86">
        <f>I16+I5+I17</f>
        <v>290924</v>
      </c>
      <c r="J18" s="84" t="s">
        <v>364</v>
      </c>
      <c r="K18" s="85"/>
      <c r="L18" s="85"/>
      <c r="M18" s="86">
        <f>M16+M5+M17</f>
        <v>389586</v>
      </c>
      <c r="N18" s="84" t="s">
        <v>364</v>
      </c>
      <c r="O18" s="85"/>
      <c r="P18" s="85"/>
      <c r="Q18" s="86">
        <f>Q16+Q5+Q17</f>
        <v>506769</v>
      </c>
      <c r="R18" s="84" t="s">
        <v>364</v>
      </c>
      <c r="S18" s="85"/>
      <c r="T18" s="85"/>
      <c r="U18" s="87">
        <f>U16+U5+U17</f>
        <v>389586</v>
      </c>
    </row>
    <row r="19" spans="2:21" ht="15.75" thickBot="1">
      <c r="B19" s="84" t="s">
        <v>365</v>
      </c>
      <c r="C19" s="85"/>
      <c r="D19" s="85"/>
      <c r="E19" s="86">
        <f>E18*1.19</f>
        <v>353309.81</v>
      </c>
      <c r="F19" s="84" t="s">
        <v>365</v>
      </c>
      <c r="G19" s="85"/>
      <c r="H19" s="85"/>
      <c r="I19" s="86">
        <f>I18*1.19</f>
        <v>346199.56</v>
      </c>
      <c r="J19" s="84" t="s">
        <v>365</v>
      </c>
      <c r="K19" s="85"/>
      <c r="L19" s="85"/>
      <c r="M19" s="86">
        <f>M18*1.19</f>
        <v>463607.33999999997</v>
      </c>
      <c r="N19" s="84" t="s">
        <v>365</v>
      </c>
      <c r="O19" s="85"/>
      <c r="P19" s="85"/>
      <c r="Q19" s="86">
        <f>Q18*1.19</f>
        <v>603055.11</v>
      </c>
      <c r="R19" s="84" t="s">
        <v>365</v>
      </c>
      <c r="S19" s="85"/>
      <c r="T19" s="85"/>
      <c r="U19" s="87">
        <f>U18*1.19</f>
        <v>463607.33999999997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4E4F-90FC-45F5-B916-527A01B34E88}">
  <sheetPr codeName="Hoja22"/>
  <dimension ref="A1:U19"/>
  <sheetViews>
    <sheetView showGridLines="0" zoomScaleNormal="10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8.7109375" customWidth="1"/>
    <col min="6" max="6" width="16.7109375" bestFit="1" customWidth="1"/>
    <col min="7" max="7" width="14.28515625" bestFit="1" customWidth="1"/>
    <col min="8" max="8" width="5" bestFit="1" customWidth="1"/>
    <col min="9" max="9" width="12.7109375" customWidth="1"/>
    <col min="10" max="10" width="17.14062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7.14062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398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58"/>
      <c r="B2" s="166" t="s">
        <v>349</v>
      </c>
      <c r="C2" s="167"/>
      <c r="D2" s="167"/>
      <c r="E2" s="167"/>
      <c r="F2" s="166" t="s">
        <v>349</v>
      </c>
      <c r="G2" s="167"/>
      <c r="H2" s="167"/>
      <c r="I2" s="167"/>
      <c r="J2" s="166" t="s">
        <v>349</v>
      </c>
      <c r="K2" s="167"/>
      <c r="L2" s="167"/>
      <c r="M2" s="167"/>
      <c r="N2" s="166" t="s">
        <v>349</v>
      </c>
      <c r="O2" s="167"/>
      <c r="P2" s="167"/>
      <c r="Q2" s="167"/>
      <c r="R2" s="166" t="s">
        <v>349</v>
      </c>
      <c r="S2" s="167"/>
      <c r="T2" s="167"/>
      <c r="U2" s="174"/>
    </row>
    <row r="3" spans="1:21" ht="15.75" customHeight="1">
      <c r="A3" s="58"/>
      <c r="B3" s="161" t="s">
        <v>384</v>
      </c>
      <c r="C3" s="162"/>
      <c r="D3" s="162"/>
      <c r="E3" s="162"/>
      <c r="F3" s="161" t="s">
        <v>385</v>
      </c>
      <c r="G3" s="162"/>
      <c r="H3" s="162"/>
      <c r="I3" s="162"/>
      <c r="J3" s="152" t="s">
        <v>376</v>
      </c>
      <c r="K3" s="153"/>
      <c r="L3" s="153"/>
      <c r="M3" s="153"/>
      <c r="N3" s="152" t="s">
        <v>377</v>
      </c>
      <c r="O3" s="153"/>
      <c r="P3" s="153"/>
      <c r="Q3" s="153"/>
      <c r="R3" s="152" t="s">
        <v>378</v>
      </c>
      <c r="S3" s="153"/>
      <c r="T3" s="153"/>
      <c r="U3" s="173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1.8</v>
      </c>
      <c r="M5" s="65">
        <f>L5*'Matriz de Carga'!G4</f>
        <v>166860</v>
      </c>
      <c r="N5" s="91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1.8</v>
      </c>
      <c r="U5" s="65">
        <f>T5*'Matriz de Carga'!G4</f>
        <v>166860</v>
      </c>
    </row>
    <row r="6" spans="1:21">
      <c r="A6" s="18"/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69">
        <f>E6</f>
        <v>96120</v>
      </c>
      <c r="J6" s="66" t="s">
        <v>358</v>
      </c>
      <c r="K6" s="67" t="s">
        <v>359</v>
      </c>
      <c r="L6" s="68">
        <v>4</v>
      </c>
      <c r="M6" s="70">
        <f>E6</f>
        <v>96120</v>
      </c>
      <c r="N6" s="67" t="s">
        <v>358</v>
      </c>
      <c r="O6" s="67" t="s">
        <v>359</v>
      </c>
      <c r="P6" s="68">
        <v>4</v>
      </c>
      <c r="Q6" s="69">
        <f>E6</f>
        <v>96120</v>
      </c>
      <c r="R6" s="66" t="s">
        <v>358</v>
      </c>
      <c r="S6" s="67" t="s">
        <v>359</v>
      </c>
      <c r="T6" s="68">
        <v>4</v>
      </c>
      <c r="U6" s="70">
        <f>E6</f>
        <v>96120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7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7" t="s">
        <v>297</v>
      </c>
      <c r="O10" s="88" t="s">
        <v>299</v>
      </c>
      <c r="P10" s="76">
        <v>3</v>
      </c>
      <c r="Q10" s="48">
        <f>VLOOKUP(O10,'Matriz de Carga'!$B$3:$C$59,2,0)*P10</f>
        <v>114747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7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0"/>
      <c r="U12" s="126"/>
    </row>
    <row r="13" spans="1:21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3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3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140104</v>
      </c>
      <c r="F16" s="74" t="s">
        <v>362</v>
      </c>
      <c r="G16" s="75"/>
      <c r="H16" s="75"/>
      <c r="I16" s="77">
        <f>SUM(I6:I15)</f>
        <v>134129</v>
      </c>
      <c r="J16" s="74" t="s">
        <v>362</v>
      </c>
      <c r="K16" s="75"/>
      <c r="L16" s="75"/>
      <c r="M16" s="78">
        <f>SUM(M6:M15)</f>
        <v>183935</v>
      </c>
      <c r="N16" s="75" t="s">
        <v>362</v>
      </c>
      <c r="O16" s="75"/>
      <c r="P16" s="75"/>
      <c r="Q16" s="77">
        <f>SUM(Q6:Q15)</f>
        <v>346176</v>
      </c>
      <c r="R16" s="74" t="s">
        <v>362</v>
      </c>
      <c r="S16" s="75"/>
      <c r="T16" s="75"/>
      <c r="U16" s="78">
        <f>SUM(U6:U15)</f>
        <v>183935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284884</v>
      </c>
      <c r="F18" s="84" t="s">
        <v>364</v>
      </c>
      <c r="G18" s="85"/>
      <c r="H18" s="85"/>
      <c r="I18" s="86">
        <f>I16+I5+I17</f>
        <v>278909</v>
      </c>
      <c r="J18" s="84" t="s">
        <v>364</v>
      </c>
      <c r="K18" s="85"/>
      <c r="L18" s="85"/>
      <c r="M18" s="86">
        <f>M16+M5+M17</f>
        <v>365795</v>
      </c>
      <c r="N18" s="84" t="s">
        <v>364</v>
      </c>
      <c r="O18" s="85"/>
      <c r="P18" s="85"/>
      <c r="Q18" s="86">
        <f>Q16+Q5+Q17</f>
        <v>583656</v>
      </c>
      <c r="R18" s="84" t="s">
        <v>364</v>
      </c>
      <c r="S18" s="85"/>
      <c r="T18" s="85"/>
      <c r="U18" s="87">
        <f>U16+U5+U17</f>
        <v>365795</v>
      </c>
    </row>
    <row r="19" spans="2:21" ht="15.75" thickBot="1">
      <c r="B19" s="84" t="s">
        <v>365</v>
      </c>
      <c r="C19" s="85"/>
      <c r="D19" s="85"/>
      <c r="E19" s="86">
        <f>E18*1.19</f>
        <v>339011.95999999996</v>
      </c>
      <c r="F19" s="84" t="s">
        <v>365</v>
      </c>
      <c r="G19" s="85"/>
      <c r="H19" s="85"/>
      <c r="I19" s="86">
        <f>I18*1.19</f>
        <v>331901.70999999996</v>
      </c>
      <c r="J19" s="84" t="s">
        <v>365</v>
      </c>
      <c r="K19" s="85"/>
      <c r="L19" s="85"/>
      <c r="M19" s="86">
        <f>M18*1.19</f>
        <v>435296.05</v>
      </c>
      <c r="N19" s="84" t="s">
        <v>365</v>
      </c>
      <c r="O19" s="85"/>
      <c r="P19" s="85"/>
      <c r="Q19" s="86">
        <f>Q18*1.19</f>
        <v>694550.64</v>
      </c>
      <c r="R19" s="84" t="s">
        <v>365</v>
      </c>
      <c r="S19" s="85"/>
      <c r="T19" s="85"/>
      <c r="U19" s="87">
        <f>U18*1.19</f>
        <v>435296.05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8766-1770-4474-8EC7-3619E5EBC30F}">
  <dimension ref="A1:U19"/>
  <sheetViews>
    <sheetView showGridLines="0" zoomScaleNormal="10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7.140625" bestFit="1" customWidth="1"/>
    <col min="6" max="6" width="16.7109375" bestFit="1" customWidth="1"/>
    <col min="7" max="7" width="14.28515625" bestFit="1" customWidth="1"/>
    <col min="8" max="8" width="5" bestFit="1" customWidth="1"/>
    <col min="9" max="9" width="8.5703125" customWidth="1"/>
    <col min="10" max="10" width="17.85546875" customWidth="1"/>
    <col min="11" max="11" width="13.7109375" customWidth="1"/>
    <col min="12" max="12" width="5" bestFit="1" customWidth="1"/>
    <col min="13" max="13" width="8" bestFit="1" customWidth="1"/>
    <col min="14" max="14" width="17.7109375" customWidth="1"/>
    <col min="15" max="15" width="14.28515625" bestFit="1" customWidth="1"/>
    <col min="16" max="16" width="6.28515625" customWidth="1"/>
    <col min="17" max="17" width="8" bestFit="1" customWidth="1"/>
    <col min="18" max="18" width="17.5703125" customWidth="1"/>
    <col min="19" max="19" width="14.28515625" bestFit="1" customWidth="1"/>
    <col min="20" max="20" width="6.140625" customWidth="1"/>
    <col min="21" max="21" width="9.5703125" customWidth="1"/>
  </cols>
  <sheetData>
    <row r="1" spans="1:21" ht="15.75" customHeight="1" thickBot="1">
      <c r="B1" s="158" t="s">
        <v>399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58"/>
      <c r="B2" s="166" t="s">
        <v>349</v>
      </c>
      <c r="C2" s="167"/>
      <c r="D2" s="167"/>
      <c r="E2" s="167"/>
      <c r="F2" s="166" t="s">
        <v>349</v>
      </c>
      <c r="G2" s="167"/>
      <c r="H2" s="167"/>
      <c r="I2" s="167"/>
      <c r="J2" s="166" t="s">
        <v>349</v>
      </c>
      <c r="K2" s="167"/>
      <c r="L2" s="167"/>
      <c r="M2" s="167"/>
      <c r="N2" s="166" t="s">
        <v>349</v>
      </c>
      <c r="O2" s="167"/>
      <c r="P2" s="167"/>
      <c r="Q2" s="167"/>
      <c r="R2" s="166" t="s">
        <v>349</v>
      </c>
      <c r="S2" s="167"/>
      <c r="T2" s="167"/>
      <c r="U2" s="174"/>
    </row>
    <row r="3" spans="1:21" ht="15.75" customHeight="1">
      <c r="A3" s="58"/>
      <c r="B3" s="161" t="s">
        <v>384</v>
      </c>
      <c r="C3" s="162"/>
      <c r="D3" s="162"/>
      <c r="E3" s="162"/>
      <c r="F3" s="161" t="s">
        <v>385</v>
      </c>
      <c r="G3" s="162"/>
      <c r="H3" s="162"/>
      <c r="I3" s="162"/>
      <c r="J3" s="152" t="s">
        <v>376</v>
      </c>
      <c r="K3" s="153"/>
      <c r="L3" s="153"/>
      <c r="M3" s="153"/>
      <c r="N3" s="152" t="s">
        <v>377</v>
      </c>
      <c r="O3" s="153"/>
      <c r="P3" s="153"/>
      <c r="Q3" s="153"/>
      <c r="R3" s="152" t="s">
        <v>378</v>
      </c>
      <c r="S3" s="153"/>
      <c r="T3" s="153"/>
      <c r="U3" s="173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2</v>
      </c>
      <c r="M5" s="65">
        <f>L5*'Matriz de Carga'!G4</f>
        <v>185400</v>
      </c>
      <c r="N5" s="91" t="s">
        <v>357</v>
      </c>
      <c r="O5" s="64"/>
      <c r="P5" s="102">
        <v>2.6</v>
      </c>
      <c r="Q5" s="90">
        <f>P5*'Matriz de Carga'!G4</f>
        <v>241020</v>
      </c>
      <c r="R5" s="63" t="s">
        <v>357</v>
      </c>
      <c r="S5" s="64"/>
      <c r="T5" s="102">
        <v>2</v>
      </c>
      <c r="U5" s="65">
        <f>T5*'Matriz de Carga'!G4</f>
        <v>185400</v>
      </c>
    </row>
    <row r="6" spans="1:21">
      <c r="A6" s="18"/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69">
        <f>E6</f>
        <v>96120</v>
      </c>
      <c r="J6" s="66" t="s">
        <v>358</v>
      </c>
      <c r="K6" s="67" t="s">
        <v>359</v>
      </c>
      <c r="L6" s="68">
        <v>4</v>
      </c>
      <c r="M6" s="70">
        <f>E6</f>
        <v>96120</v>
      </c>
      <c r="N6" s="67" t="s">
        <v>358</v>
      </c>
      <c r="O6" s="67" t="s">
        <v>359</v>
      </c>
      <c r="P6" s="68">
        <v>4</v>
      </c>
      <c r="Q6" s="69">
        <f>E6</f>
        <v>96120</v>
      </c>
      <c r="R6" s="66" t="s">
        <v>358</v>
      </c>
      <c r="S6" s="67" t="s">
        <v>359</v>
      </c>
      <c r="T6" s="68">
        <v>4</v>
      </c>
      <c r="U6" s="70">
        <f>E6</f>
        <v>96120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7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1.1499999999999999</v>
      </c>
      <c r="M10" s="71">
        <f>VLOOKUP(K10,'Matriz de Carga'!$B$3:$C$59,2,0)*L10</f>
        <v>37585.449999999997</v>
      </c>
      <c r="N10" s="67" t="s">
        <v>297</v>
      </c>
      <c r="O10" s="88" t="s">
        <v>298</v>
      </c>
      <c r="P10" s="76">
        <v>3</v>
      </c>
      <c r="Q10" s="48">
        <f>VLOOKUP(O10,'Matriz de Carga'!$B$3:$C$59,2,0)*P10</f>
        <v>100545</v>
      </c>
      <c r="R10" s="66" t="s">
        <v>319</v>
      </c>
      <c r="S10" s="67" t="s">
        <v>320</v>
      </c>
      <c r="T10" s="76">
        <v>1.1499999999999999</v>
      </c>
      <c r="U10" s="71">
        <f>VLOOKUP(S10,'Matriz de Carga'!$B$3:$C$59,2,0)*T10</f>
        <v>37585.449999999997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7" t="s">
        <v>319</v>
      </c>
      <c r="O12" s="67" t="s">
        <v>320</v>
      </c>
      <c r="P12" s="76">
        <v>1.1499999999999999</v>
      </c>
      <c r="Q12" s="48">
        <f>VLOOKUP(O12,'Matriz de Carga'!$B$3:$C$59,2,0)*P12</f>
        <v>37585.449999999997</v>
      </c>
      <c r="R12" s="120"/>
      <c r="U12" s="126"/>
    </row>
    <row r="13" spans="1:21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3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3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140104</v>
      </c>
      <c r="F16" s="74" t="s">
        <v>362</v>
      </c>
      <c r="G16" s="75"/>
      <c r="H16" s="75"/>
      <c r="I16" s="77">
        <f>SUM(I6:I15)</f>
        <v>134129</v>
      </c>
      <c r="J16" s="74" t="s">
        <v>362</v>
      </c>
      <c r="K16" s="75"/>
      <c r="L16" s="75"/>
      <c r="M16" s="78">
        <f>SUM(M6:M15)</f>
        <v>188837.45</v>
      </c>
      <c r="N16" s="75" t="s">
        <v>362</v>
      </c>
      <c r="O16" s="75"/>
      <c r="P16" s="75"/>
      <c r="Q16" s="77">
        <f>SUM(Q6:Q15)</f>
        <v>336876.45</v>
      </c>
      <c r="R16" s="74" t="s">
        <v>362</v>
      </c>
      <c r="S16" s="75"/>
      <c r="T16" s="75"/>
      <c r="U16" s="78">
        <f>SUM(U6:U15)</f>
        <v>188837.45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284884</v>
      </c>
      <c r="F18" s="84" t="s">
        <v>364</v>
      </c>
      <c r="G18" s="85"/>
      <c r="H18" s="85"/>
      <c r="I18" s="86">
        <f>I16+I5+I17</f>
        <v>278909</v>
      </c>
      <c r="J18" s="84" t="s">
        <v>364</v>
      </c>
      <c r="K18" s="85"/>
      <c r="L18" s="85"/>
      <c r="M18" s="86">
        <f>M16+M5+M17</f>
        <v>389237.45</v>
      </c>
      <c r="N18" s="84" t="s">
        <v>364</v>
      </c>
      <c r="O18" s="85"/>
      <c r="P18" s="85"/>
      <c r="Q18" s="86">
        <f>Q16+Q5+Q17</f>
        <v>592896.44999999995</v>
      </c>
      <c r="R18" s="84" t="s">
        <v>364</v>
      </c>
      <c r="S18" s="85"/>
      <c r="T18" s="85"/>
      <c r="U18" s="87">
        <f>U16+U5+U17</f>
        <v>389237.45</v>
      </c>
    </row>
    <row r="19" spans="2:21" ht="15.75" thickBot="1">
      <c r="B19" s="84" t="s">
        <v>365</v>
      </c>
      <c r="C19" s="85"/>
      <c r="D19" s="85"/>
      <c r="E19" s="86">
        <f>E18*1.19</f>
        <v>339011.95999999996</v>
      </c>
      <c r="F19" s="84" t="s">
        <v>365</v>
      </c>
      <c r="G19" s="85"/>
      <c r="H19" s="85"/>
      <c r="I19" s="86">
        <f>I18*1.19</f>
        <v>331901.70999999996</v>
      </c>
      <c r="J19" s="84" t="s">
        <v>365</v>
      </c>
      <c r="K19" s="85"/>
      <c r="L19" s="85"/>
      <c r="M19" s="86">
        <f>M18*1.19</f>
        <v>463192.56549999997</v>
      </c>
      <c r="N19" s="84" t="s">
        <v>365</v>
      </c>
      <c r="O19" s="85"/>
      <c r="P19" s="85"/>
      <c r="Q19" s="86">
        <f>Q18*1.19</f>
        <v>705546.77549999987</v>
      </c>
      <c r="R19" s="84" t="s">
        <v>365</v>
      </c>
      <c r="S19" s="85"/>
      <c r="T19" s="85"/>
      <c r="U19" s="87">
        <f>U18*1.19</f>
        <v>463192.56549999997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  <ignoredErrors>
    <ignoredError sqref="E7 Q7:Q11 U7:U9 M7:M9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47CB-CD79-4E87-BABA-5725A6FF6637}">
  <sheetPr codeName="Hoja23"/>
  <dimension ref="B1:W33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style="1" customWidth="1"/>
    <col min="2" max="2" width="16.71093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6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7.1406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7.140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6.71093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3" ht="15.75" thickBot="1">
      <c r="B1" s="158" t="s">
        <v>400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  <c r="V1"/>
      <c r="W1"/>
    </row>
    <row r="2" spans="2:23">
      <c r="B2" s="166" t="s">
        <v>349</v>
      </c>
      <c r="C2" s="167"/>
      <c r="D2" s="167"/>
      <c r="E2" s="167"/>
      <c r="F2" s="166" t="s">
        <v>349</v>
      </c>
      <c r="G2" s="167"/>
      <c r="H2" s="167"/>
      <c r="I2" s="167"/>
      <c r="J2" s="166" t="s">
        <v>349</v>
      </c>
      <c r="K2" s="167"/>
      <c r="L2" s="167"/>
      <c r="M2" s="167"/>
      <c r="N2" s="166" t="s">
        <v>349</v>
      </c>
      <c r="O2" s="167"/>
      <c r="P2" s="167"/>
      <c r="Q2" s="167"/>
      <c r="R2" s="166" t="s">
        <v>349</v>
      </c>
      <c r="S2" s="167"/>
      <c r="T2" s="167"/>
      <c r="U2" s="174"/>
      <c r="V2"/>
      <c r="W2"/>
    </row>
    <row r="3" spans="2:23">
      <c r="B3" s="152" t="s">
        <v>368</v>
      </c>
      <c r="C3" s="153"/>
      <c r="D3" s="153"/>
      <c r="E3" s="153"/>
      <c r="F3" s="152" t="s">
        <v>369</v>
      </c>
      <c r="G3" s="153"/>
      <c r="H3" s="153"/>
      <c r="I3" s="153"/>
      <c r="J3" s="152" t="s">
        <v>376</v>
      </c>
      <c r="K3" s="153"/>
      <c r="L3" s="153"/>
      <c r="M3" s="153"/>
      <c r="N3" s="152" t="s">
        <v>377</v>
      </c>
      <c r="O3" s="153"/>
      <c r="P3" s="153"/>
      <c r="Q3" s="153"/>
      <c r="R3" s="152" t="s">
        <v>378</v>
      </c>
      <c r="S3" s="153"/>
      <c r="T3" s="153"/>
      <c r="U3" s="173"/>
      <c r="V3"/>
      <c r="W3"/>
    </row>
    <row r="4" spans="2:23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  <c r="W4"/>
    </row>
    <row r="5" spans="2:23"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1.8</v>
      </c>
      <c r="M5" s="65">
        <f>L5*'Matriz de Carga'!G4</f>
        <v>166860</v>
      </c>
      <c r="N5" s="91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1.8</v>
      </c>
      <c r="U5" s="65">
        <f>T5*'Matriz de Carga'!G4</f>
        <v>166860</v>
      </c>
      <c r="V5"/>
      <c r="W5"/>
    </row>
    <row r="6" spans="2:23"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69">
        <f>E6</f>
        <v>96120</v>
      </c>
      <c r="J6" s="66" t="s">
        <v>358</v>
      </c>
      <c r="K6" s="67" t="s">
        <v>359</v>
      </c>
      <c r="L6" s="68">
        <f>D6</f>
        <v>4</v>
      </c>
      <c r="M6" s="70">
        <f>E6</f>
        <v>96120</v>
      </c>
      <c r="N6" s="67" t="s">
        <v>358</v>
      </c>
      <c r="O6" s="67" t="s">
        <v>359</v>
      </c>
      <c r="P6" s="68">
        <f>D6</f>
        <v>4</v>
      </c>
      <c r="Q6" s="69">
        <f>E6</f>
        <v>96120</v>
      </c>
      <c r="R6" s="66" t="s">
        <v>358</v>
      </c>
      <c r="S6" s="67" t="s">
        <v>359</v>
      </c>
      <c r="T6" s="68">
        <f>D6</f>
        <v>4</v>
      </c>
      <c r="U6" s="70">
        <f>E6</f>
        <v>96120</v>
      </c>
      <c r="V6"/>
      <c r="W6"/>
    </row>
    <row r="7" spans="2:23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</row>
    <row r="8" spans="2:23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7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  <c r="V8"/>
      <c r="W8"/>
    </row>
    <row r="9" spans="2:23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  <c r="V9"/>
      <c r="W9"/>
    </row>
    <row r="10" spans="2:23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7" t="s">
        <v>297</v>
      </c>
      <c r="O10" s="88" t="s">
        <v>299</v>
      </c>
      <c r="P10" s="76">
        <v>3</v>
      </c>
      <c r="Q10" s="48">
        <f>VLOOKUP(O10,'Matriz de Carga'!$B$3:$C$59,2,0)*P10</f>
        <v>114747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  <c r="V10"/>
      <c r="W10"/>
    </row>
    <row r="11" spans="2:23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</row>
    <row r="12" spans="2:23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7"/>
      <c r="M12" s="128"/>
      <c r="N12" s="67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7"/>
      <c r="U12" s="128"/>
      <c r="V12"/>
      <c r="W12"/>
    </row>
    <row r="13" spans="2:23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  <c r="V13"/>
      <c r="W13"/>
    </row>
    <row r="14" spans="2:23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3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  <c r="V14"/>
      <c r="W14"/>
    </row>
    <row r="15" spans="2:23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3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  <c r="V15"/>
      <c r="W15"/>
    </row>
    <row r="16" spans="2:23">
      <c r="B16" s="74" t="s">
        <v>362</v>
      </c>
      <c r="C16" s="75"/>
      <c r="D16" s="75"/>
      <c r="E16" s="77">
        <f>SUM(E6:E15)</f>
        <v>140104</v>
      </c>
      <c r="F16" s="74" t="s">
        <v>362</v>
      </c>
      <c r="G16" s="75"/>
      <c r="H16" s="75"/>
      <c r="I16" s="77">
        <f>SUM(I6:I15)</f>
        <v>134129</v>
      </c>
      <c r="J16" s="74" t="s">
        <v>362</v>
      </c>
      <c r="K16" s="75"/>
      <c r="L16" s="75"/>
      <c r="M16" s="78">
        <f>SUM(M6:M15)</f>
        <v>183935</v>
      </c>
      <c r="N16" s="75" t="s">
        <v>362</v>
      </c>
      <c r="O16" s="75"/>
      <c r="P16" s="75"/>
      <c r="Q16" s="77">
        <f>SUM(Q6:Q15)</f>
        <v>346176</v>
      </c>
      <c r="R16" s="74" t="s">
        <v>362</v>
      </c>
      <c r="S16" s="75"/>
      <c r="T16" s="75"/>
      <c r="U16" s="78">
        <f>SUM(U6:U15)</f>
        <v>183935</v>
      </c>
      <c r="V16"/>
      <c r="W16"/>
    </row>
    <row r="17" spans="2:23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</row>
    <row r="18" spans="2:23" ht="15.75" thickBot="1">
      <c r="B18" s="84" t="s">
        <v>364</v>
      </c>
      <c r="C18" s="85"/>
      <c r="D18" s="85"/>
      <c r="E18" s="86">
        <f>E16+E5+E17</f>
        <v>284884</v>
      </c>
      <c r="F18" s="84" t="s">
        <v>364</v>
      </c>
      <c r="G18" s="85"/>
      <c r="H18" s="85"/>
      <c r="I18" s="86">
        <f>I16+I5+I17</f>
        <v>278909</v>
      </c>
      <c r="J18" s="84" t="s">
        <v>364</v>
      </c>
      <c r="K18" s="85"/>
      <c r="L18" s="85"/>
      <c r="M18" s="86">
        <f>M16+M5+M17</f>
        <v>365795</v>
      </c>
      <c r="N18" s="84" t="s">
        <v>364</v>
      </c>
      <c r="O18" s="85"/>
      <c r="P18" s="85"/>
      <c r="Q18" s="86">
        <f>Q16+Q5+Q17</f>
        <v>583656</v>
      </c>
      <c r="R18" s="84" t="s">
        <v>364</v>
      </c>
      <c r="S18" s="85"/>
      <c r="T18" s="85"/>
      <c r="U18" s="87">
        <f>U16+U5+U17</f>
        <v>365795</v>
      </c>
      <c r="V18"/>
      <c r="W18"/>
    </row>
    <row r="19" spans="2:23" ht="15.75" thickBot="1">
      <c r="B19" s="84" t="s">
        <v>365</v>
      </c>
      <c r="C19" s="85"/>
      <c r="D19" s="85"/>
      <c r="E19" s="86">
        <f>E18*1.19</f>
        <v>339011.95999999996</v>
      </c>
      <c r="F19" s="84" t="s">
        <v>365</v>
      </c>
      <c r="G19" s="85"/>
      <c r="H19" s="85"/>
      <c r="I19" s="86">
        <f>I18*1.19</f>
        <v>331901.70999999996</v>
      </c>
      <c r="J19" s="84" t="s">
        <v>365</v>
      </c>
      <c r="K19" s="85"/>
      <c r="L19" s="85"/>
      <c r="M19" s="86">
        <f>M18*1.19</f>
        <v>435296.05</v>
      </c>
      <c r="N19" s="84" t="s">
        <v>365</v>
      </c>
      <c r="O19" s="85"/>
      <c r="P19" s="85"/>
      <c r="Q19" s="86">
        <f>Q18*1.19</f>
        <v>694550.64</v>
      </c>
      <c r="R19" s="84" t="s">
        <v>365</v>
      </c>
      <c r="S19" s="85"/>
      <c r="T19" s="85"/>
      <c r="U19" s="87">
        <f>U18*1.19</f>
        <v>435296.05</v>
      </c>
      <c r="V19"/>
      <c r="W19"/>
    </row>
    <row r="20" spans="2:2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2:2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2:2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2:2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2:23">
      <c r="B24"/>
      <c r="C24"/>
      <c r="D24"/>
      <c r="E24"/>
      <c r="F24"/>
      <c r="G24"/>
      <c r="H24"/>
      <c r="I24"/>
      <c r="J24" s="88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>
      <c r="B25"/>
      <c r="C25"/>
      <c r="D25"/>
      <c r="E25"/>
      <c r="F25"/>
      <c r="G25"/>
      <c r="H25"/>
      <c r="I25"/>
      <c r="J25" s="88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>
      <c r="B26"/>
      <c r="C26"/>
      <c r="D26"/>
      <c r="E26"/>
      <c r="F26"/>
      <c r="G26"/>
      <c r="H26"/>
      <c r="I26"/>
      <c r="J26" s="88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2:2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2:2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2:2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2:2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2:2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D477-6B04-42BC-9BA8-8696B4FBB5B8}">
  <dimension ref="A1:U19"/>
  <sheetViews>
    <sheetView showGridLines="0" zoomScaleNormal="10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11.5703125" customWidth="1"/>
    <col min="6" max="6" width="16.7109375" bestFit="1" customWidth="1"/>
    <col min="7" max="7" width="14.28515625" bestFit="1" customWidth="1"/>
    <col min="8" max="8" width="5" bestFit="1" customWidth="1"/>
    <col min="9" max="9" width="12.7109375" customWidth="1"/>
    <col min="10" max="10" width="18.85546875" bestFit="1" customWidth="1"/>
    <col min="11" max="11" width="14.28515625" bestFit="1" customWidth="1"/>
    <col min="12" max="12" width="5" bestFit="1" customWidth="1"/>
    <col min="13" max="13" width="13.5703125" customWidth="1"/>
    <col min="14" max="14" width="18.85546875" bestFit="1" customWidth="1"/>
    <col min="15" max="15" width="14.28515625" bestFit="1" customWidth="1"/>
    <col min="16" max="16" width="5" bestFit="1" customWidth="1"/>
    <col min="17" max="17" width="12.7109375" customWidth="1"/>
    <col min="18" max="18" width="18.855468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401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58"/>
      <c r="B2" s="166" t="s">
        <v>349</v>
      </c>
      <c r="C2" s="167"/>
      <c r="D2" s="167"/>
      <c r="E2" s="167"/>
      <c r="F2" s="166" t="s">
        <v>349</v>
      </c>
      <c r="G2" s="167"/>
      <c r="H2" s="167"/>
      <c r="I2" s="167"/>
      <c r="J2" s="166" t="s">
        <v>349</v>
      </c>
      <c r="K2" s="167"/>
      <c r="L2" s="167"/>
      <c r="M2" s="167"/>
      <c r="N2" s="166" t="s">
        <v>349</v>
      </c>
      <c r="O2" s="167"/>
      <c r="P2" s="167"/>
      <c r="Q2" s="167"/>
      <c r="R2" s="166" t="s">
        <v>349</v>
      </c>
      <c r="S2" s="167"/>
      <c r="T2" s="167"/>
      <c r="U2" s="174"/>
    </row>
    <row r="3" spans="1:21" ht="15.75" customHeight="1">
      <c r="A3" s="58"/>
      <c r="B3" s="152" t="s">
        <v>368</v>
      </c>
      <c r="C3" s="153"/>
      <c r="D3" s="153"/>
      <c r="E3" s="153"/>
      <c r="F3" s="152" t="s">
        <v>369</v>
      </c>
      <c r="G3" s="153"/>
      <c r="H3" s="153"/>
      <c r="I3" s="153"/>
      <c r="J3" s="152" t="s">
        <v>376</v>
      </c>
      <c r="K3" s="153"/>
      <c r="L3" s="153"/>
      <c r="M3" s="153"/>
      <c r="N3" s="152" t="s">
        <v>377</v>
      </c>
      <c r="O3" s="153"/>
      <c r="P3" s="153"/>
      <c r="Q3" s="153"/>
      <c r="R3" s="152" t="s">
        <v>378</v>
      </c>
      <c r="S3" s="153"/>
      <c r="T3" s="153"/>
      <c r="U3" s="173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2</v>
      </c>
      <c r="M5" s="65">
        <f>L5*'Matriz de Carga'!G4</f>
        <v>185400</v>
      </c>
      <c r="N5" s="63" t="s">
        <v>357</v>
      </c>
      <c r="O5" s="64"/>
      <c r="P5" s="102">
        <v>2.6</v>
      </c>
      <c r="Q5" s="90">
        <f>P5*'Matriz de Carga'!G4</f>
        <v>241020</v>
      </c>
      <c r="R5" s="63" t="s">
        <v>357</v>
      </c>
      <c r="S5" s="64"/>
      <c r="T5" s="102">
        <v>2</v>
      </c>
      <c r="U5" s="65">
        <f>T5*'Matriz de Carga'!G4</f>
        <v>185400</v>
      </c>
    </row>
    <row r="6" spans="1:21">
      <c r="A6" s="18"/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69">
        <f>E6</f>
        <v>96120</v>
      </c>
      <c r="J6" s="66" t="s">
        <v>358</v>
      </c>
      <c r="K6" s="67" t="s">
        <v>359</v>
      </c>
      <c r="L6" s="68">
        <v>4</v>
      </c>
      <c r="M6" s="70">
        <f>E6</f>
        <v>96120</v>
      </c>
      <c r="N6" s="66" t="s">
        <v>358</v>
      </c>
      <c r="O6" s="67" t="s">
        <v>359</v>
      </c>
      <c r="P6" s="68">
        <v>4</v>
      </c>
      <c r="Q6" s="69">
        <f>E6</f>
        <v>96120</v>
      </c>
      <c r="R6" s="66" t="s">
        <v>358</v>
      </c>
      <c r="S6" s="67" t="s">
        <v>359</v>
      </c>
      <c r="T6" s="68">
        <v>4</v>
      </c>
      <c r="U6" s="70">
        <f>E6</f>
        <v>96120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1.1499999999999999</v>
      </c>
      <c r="M10" s="71">
        <f>VLOOKUP(K10,'Matriz de Carga'!$B$3:$C$59,2,0)*L10</f>
        <v>37585.449999999997</v>
      </c>
      <c r="N10" s="66" t="s">
        <v>297</v>
      </c>
      <c r="O10" s="88" t="s">
        <v>298</v>
      </c>
      <c r="P10" s="76">
        <v>3</v>
      </c>
      <c r="Q10" s="48">
        <f>VLOOKUP(O10,'Matriz de Carga'!$B$3:$C$59,2,0)*P10</f>
        <v>100545</v>
      </c>
      <c r="R10" s="66" t="s">
        <v>319</v>
      </c>
      <c r="S10" s="67" t="s">
        <v>320</v>
      </c>
      <c r="T10" s="76">
        <v>1.1499999999999999</v>
      </c>
      <c r="U10" s="71">
        <f>VLOOKUP(S10,'Matriz de Carga'!$B$3:$C$59,2,0)*T10</f>
        <v>37585.449999999997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6" t="s">
        <v>319</v>
      </c>
      <c r="O12" s="67" t="s">
        <v>320</v>
      </c>
      <c r="P12" s="76">
        <v>1.1499999999999999</v>
      </c>
      <c r="Q12" s="48">
        <f>VLOOKUP(O12,'Matriz de Carga'!$B$3:$C$59,2,0)*P12</f>
        <v>37585.449999999997</v>
      </c>
      <c r="R12" s="120"/>
      <c r="U12" s="126"/>
    </row>
    <row r="13" spans="1:21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2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2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140104</v>
      </c>
      <c r="F16" s="74" t="s">
        <v>362</v>
      </c>
      <c r="G16" s="75"/>
      <c r="H16" s="75"/>
      <c r="I16" s="77">
        <f>SUM(I6:I15)</f>
        <v>134129</v>
      </c>
      <c r="J16" s="74" t="s">
        <v>362</v>
      </c>
      <c r="K16" s="75"/>
      <c r="L16" s="75"/>
      <c r="M16" s="78">
        <f>SUM(M6:M15)</f>
        <v>188837.45</v>
      </c>
      <c r="N16" s="74" t="s">
        <v>362</v>
      </c>
      <c r="O16" s="75"/>
      <c r="P16" s="75"/>
      <c r="Q16" s="77">
        <f>SUM(Q6:Q15)</f>
        <v>336876.45</v>
      </c>
      <c r="R16" s="74" t="s">
        <v>362</v>
      </c>
      <c r="S16" s="75"/>
      <c r="T16" s="75"/>
      <c r="U16" s="78">
        <f>SUM(U6:U15)</f>
        <v>188837.45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284884</v>
      </c>
      <c r="F18" s="84" t="s">
        <v>364</v>
      </c>
      <c r="G18" s="85"/>
      <c r="H18" s="85"/>
      <c r="I18" s="86">
        <f>I16+I5+I17</f>
        <v>278909</v>
      </c>
      <c r="J18" s="84" t="s">
        <v>364</v>
      </c>
      <c r="K18" s="85"/>
      <c r="L18" s="85"/>
      <c r="M18" s="86">
        <f>M16+M5+M17</f>
        <v>389237.45</v>
      </c>
      <c r="N18" s="84" t="s">
        <v>364</v>
      </c>
      <c r="O18" s="85"/>
      <c r="P18" s="85"/>
      <c r="Q18" s="86">
        <f>Q16+Q5+Q17</f>
        <v>592896.44999999995</v>
      </c>
      <c r="R18" s="84" t="s">
        <v>364</v>
      </c>
      <c r="S18" s="85"/>
      <c r="T18" s="85"/>
      <c r="U18" s="87">
        <f>U16+U5+U17</f>
        <v>389237.45</v>
      </c>
    </row>
    <row r="19" spans="2:21" ht="15.75" thickBot="1">
      <c r="B19" s="84" t="s">
        <v>365</v>
      </c>
      <c r="C19" s="85"/>
      <c r="D19" s="85"/>
      <c r="E19" s="86">
        <f>E18*1.19</f>
        <v>339011.95999999996</v>
      </c>
      <c r="F19" s="84" t="s">
        <v>365</v>
      </c>
      <c r="G19" s="85"/>
      <c r="H19" s="85"/>
      <c r="I19" s="86">
        <f>I18*1.19</f>
        <v>331901.70999999996</v>
      </c>
      <c r="J19" s="84" t="s">
        <v>365</v>
      </c>
      <c r="K19" s="85"/>
      <c r="L19" s="85"/>
      <c r="M19" s="86">
        <f>M18*1.19</f>
        <v>463192.56549999997</v>
      </c>
      <c r="N19" s="84" t="s">
        <v>365</v>
      </c>
      <c r="O19" s="85"/>
      <c r="P19" s="85"/>
      <c r="Q19" s="86">
        <f>Q18*1.19</f>
        <v>705546.77549999987</v>
      </c>
      <c r="R19" s="84" t="s">
        <v>365</v>
      </c>
      <c r="S19" s="85"/>
      <c r="T19" s="85"/>
      <c r="U19" s="87">
        <f>U18*1.19</f>
        <v>463192.56549999997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  <ignoredErrors>
    <ignoredError sqref="Q7:Q11 M7:M9 E7 U7:U9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26B55-C4BD-45C3-8D84-6AA019DAE56D}">
  <sheetPr codeName="Hoja24"/>
  <dimension ref="B1:Y26"/>
  <sheetViews>
    <sheetView showGridLines="0" workbookViewId="0">
      <selection activeCell="B1" sqref="B1:U1"/>
    </sheetView>
  </sheetViews>
  <sheetFormatPr baseColWidth="10" defaultColWidth="11.42578125" defaultRowHeight="15"/>
  <cols>
    <col min="1" max="1" width="4.7109375" style="1" customWidth="1"/>
    <col min="2" max="2" width="16.71093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6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7.140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7.140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7.140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5" ht="15.75" thickBot="1">
      <c r="B1" s="158" t="s">
        <v>402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2:25"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72"/>
    </row>
    <row r="3" spans="2:25">
      <c r="B3" s="152" t="s">
        <v>368</v>
      </c>
      <c r="C3" s="153"/>
      <c r="D3" s="153"/>
      <c r="E3" s="153"/>
      <c r="F3" s="152" t="s">
        <v>369</v>
      </c>
      <c r="G3" s="153"/>
      <c r="H3" s="153"/>
      <c r="I3" s="153"/>
      <c r="J3" s="161" t="s">
        <v>376</v>
      </c>
      <c r="K3" s="162"/>
      <c r="L3" s="162"/>
      <c r="M3" s="162"/>
      <c r="N3" s="161" t="s">
        <v>377</v>
      </c>
      <c r="O3" s="162"/>
      <c r="P3" s="162"/>
      <c r="Q3" s="162"/>
      <c r="R3" s="161" t="s">
        <v>378</v>
      </c>
      <c r="S3" s="162"/>
      <c r="T3" s="162"/>
      <c r="U3" s="171"/>
    </row>
    <row r="4" spans="2:25" ht="15.75" thickBot="1">
      <c r="B4" s="11" t="s">
        <v>1</v>
      </c>
      <c r="C4" s="12" t="s">
        <v>354</v>
      </c>
      <c r="D4" s="16" t="s">
        <v>355</v>
      </c>
      <c r="E4" s="61" t="s">
        <v>356</v>
      </c>
      <c r="F4" s="11" t="s">
        <v>1</v>
      </c>
      <c r="G4" s="12" t="s">
        <v>354</v>
      </c>
      <c r="H4" s="16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  <c r="W4"/>
      <c r="X4"/>
      <c r="Y4"/>
    </row>
    <row r="5" spans="2:25">
      <c r="B5" s="13" t="s">
        <v>357</v>
      </c>
      <c r="C5" s="6"/>
      <c r="D5" s="102">
        <v>1.4</v>
      </c>
      <c r="E5" s="90">
        <f>D5*'Matriz de Carga'!G4</f>
        <v>129779.99999999999</v>
      </c>
      <c r="F5" s="13" t="s">
        <v>357</v>
      </c>
      <c r="G5" s="6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1.8</v>
      </c>
      <c r="M5" s="65">
        <f>L5*'Matriz de Carga'!G4</f>
        <v>166860</v>
      </c>
      <c r="N5" s="91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1.8</v>
      </c>
      <c r="U5" s="65">
        <f>T5*'Matriz de Carga'!G4</f>
        <v>166860</v>
      </c>
      <c r="V5"/>
      <c r="W5"/>
      <c r="X5"/>
      <c r="Y5"/>
    </row>
    <row r="6" spans="2:25">
      <c r="B6" s="5" t="s">
        <v>358</v>
      </c>
      <c r="C6" s="110" t="s">
        <v>359</v>
      </c>
      <c r="D6" s="68">
        <v>4</v>
      </c>
      <c r="E6" s="69">
        <f>D6*'Matriz de Carga'!G8</f>
        <v>96120</v>
      </c>
      <c r="F6" s="5" t="s">
        <v>358</v>
      </c>
      <c r="G6" s="110" t="s">
        <v>359</v>
      </c>
      <c r="H6" s="68">
        <v>4</v>
      </c>
      <c r="I6" s="69">
        <f>E6</f>
        <v>96120</v>
      </c>
      <c r="J6" s="66" t="s">
        <v>358</v>
      </c>
      <c r="K6" s="67" t="s">
        <v>359</v>
      </c>
      <c r="L6" s="68">
        <f>D6</f>
        <v>4</v>
      </c>
      <c r="M6" s="70">
        <f>E6</f>
        <v>96120</v>
      </c>
      <c r="N6" s="67" t="s">
        <v>358</v>
      </c>
      <c r="O6" s="67" t="s">
        <v>359</v>
      </c>
      <c r="P6" s="68">
        <f>D6</f>
        <v>4</v>
      </c>
      <c r="Q6" s="69">
        <f>E6</f>
        <v>96120</v>
      </c>
      <c r="R6" s="66" t="s">
        <v>358</v>
      </c>
      <c r="S6" s="67" t="s">
        <v>359</v>
      </c>
      <c r="T6" s="68">
        <f>D6</f>
        <v>4</v>
      </c>
      <c r="U6" s="70">
        <f>E6</f>
        <v>96120</v>
      </c>
      <c r="V6"/>
      <c r="W6"/>
      <c r="X6"/>
      <c r="Y6"/>
    </row>
    <row r="7" spans="2:25">
      <c r="B7" s="5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5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  <c r="X7"/>
      <c r="Y7"/>
    </row>
    <row r="8" spans="2:25">
      <c r="B8" s="66" t="s">
        <v>137</v>
      </c>
      <c r="C8" s="73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73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60</v>
      </c>
      <c r="L8" s="76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76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76">
        <v>1</v>
      </c>
      <c r="U8" s="71">
        <f>VLOOKUP(S8,'Matriz de Carga'!$B$3:$C$59,2,0)*T8</f>
        <v>32372</v>
      </c>
      <c r="V8"/>
      <c r="W8"/>
      <c r="X8"/>
      <c r="Y8"/>
    </row>
    <row r="9" spans="2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73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88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88" t="s">
        <v>136</v>
      </c>
      <c r="T9" s="76">
        <v>1</v>
      </c>
      <c r="U9" s="71">
        <f>VLOOKUP(S9,'Matriz de Carga'!$B$3:$C$59,2,0)*T9</f>
        <v>16465</v>
      </c>
      <c r="V9"/>
      <c r="W9"/>
      <c r="X9"/>
      <c r="Y9"/>
    </row>
    <row r="10" spans="2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</v>
      </c>
      <c r="M10" s="71">
        <f>VLOOKUP(K10,'Matriz de Carga'!$B$3:$C$59,2,0)*L10</f>
        <v>32683</v>
      </c>
      <c r="N10" s="67" t="s">
        <v>297</v>
      </c>
      <c r="O10" s="88" t="s">
        <v>300</v>
      </c>
      <c r="P10" s="76">
        <v>4</v>
      </c>
      <c r="Q10" s="48">
        <f>VLOOKUP(O10,'Matriz de Carga'!$B$3:$C$59,2,0)*P10</f>
        <v>114452</v>
      </c>
      <c r="R10" s="66" t="s">
        <v>319</v>
      </c>
      <c r="S10" s="67" t="s">
        <v>320</v>
      </c>
      <c r="T10" s="76">
        <v>1</v>
      </c>
      <c r="U10" s="71">
        <f>VLOOKUP(S10,'Matriz de Carga'!$B$3:$C$59,2,0)*T10</f>
        <v>32683</v>
      </c>
      <c r="V10"/>
      <c r="W10"/>
      <c r="X10"/>
      <c r="Y10"/>
    </row>
    <row r="11" spans="2:25">
      <c r="B11" s="117"/>
      <c r="C11" s="121"/>
      <c r="D11" s="121"/>
      <c r="E11" s="69" t="s">
        <v>361</v>
      </c>
      <c r="F11" s="117"/>
      <c r="G11" s="121"/>
      <c r="H11" s="121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  <c r="X11"/>
      <c r="Y11"/>
    </row>
    <row r="12" spans="2:25">
      <c r="B12" s="4"/>
      <c r="C12" s="3"/>
      <c r="D12" s="3"/>
      <c r="E12" s="69" t="s">
        <v>361</v>
      </c>
      <c r="F12" s="4"/>
      <c r="G12" s="3"/>
      <c r="H12" s="3"/>
      <c r="I12" s="69" t="s">
        <v>361</v>
      </c>
      <c r="J12" s="127"/>
      <c r="M12" s="128"/>
      <c r="N12" s="67" t="s">
        <v>319</v>
      </c>
      <c r="O12" s="67" t="s">
        <v>320</v>
      </c>
      <c r="P12" s="76">
        <v>1</v>
      </c>
      <c r="Q12" s="48">
        <f>VLOOKUP(O12,'Matriz de Carga'!$B$3:$C$59,2,0)*P12</f>
        <v>32683</v>
      </c>
      <c r="R12" s="127"/>
      <c r="U12" s="128"/>
      <c r="V12"/>
      <c r="W12"/>
      <c r="X12"/>
      <c r="Y12"/>
    </row>
    <row r="13" spans="2:25">
      <c r="B13" s="4"/>
      <c r="C13" s="3"/>
      <c r="D13" s="3"/>
      <c r="E13" s="69"/>
      <c r="F13" s="4"/>
      <c r="G13" s="3"/>
      <c r="H13" s="3"/>
      <c r="I13" s="69"/>
      <c r="J13" s="72"/>
      <c r="L13" s="73"/>
      <c r="M13" s="70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66"/>
      <c r="S13" s="88"/>
      <c r="T13" s="76"/>
      <c r="U13" s="70"/>
      <c r="V13"/>
      <c r="W13"/>
      <c r="X13"/>
      <c r="Y13"/>
    </row>
    <row r="14" spans="2:25">
      <c r="B14" s="4"/>
      <c r="C14" s="3"/>
      <c r="D14" s="3"/>
      <c r="E14" s="69" t="s">
        <v>361</v>
      </c>
      <c r="F14" s="4"/>
      <c r="G14" s="3"/>
      <c r="H14" s="3"/>
      <c r="I14" s="69" t="s">
        <v>361</v>
      </c>
      <c r="J14" s="72"/>
      <c r="K14" s="73"/>
      <c r="L14" s="73"/>
      <c r="M14" s="70" t="s">
        <v>361</v>
      </c>
      <c r="N14" s="67"/>
      <c r="O14" s="111"/>
      <c r="P14" s="76"/>
      <c r="Q14" s="69" t="s">
        <v>361</v>
      </c>
      <c r="R14" s="66"/>
      <c r="S14" s="88"/>
      <c r="T14" s="76"/>
      <c r="U14" s="70" t="s">
        <v>361</v>
      </c>
      <c r="V14"/>
      <c r="W14"/>
      <c r="X14"/>
      <c r="Y14"/>
    </row>
    <row r="15" spans="2:25">
      <c r="B15" s="4"/>
      <c r="C15" s="3"/>
      <c r="D15" s="3"/>
      <c r="E15" s="69" t="str">
        <f>IFERROR(#REF!/(1-#REF!),"")</f>
        <v/>
      </c>
      <c r="F15" s="4"/>
      <c r="G15" s="3"/>
      <c r="H15" s="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7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  <c r="V15"/>
      <c r="W15"/>
      <c r="X15"/>
      <c r="Y15"/>
    </row>
    <row r="16" spans="2:25">
      <c r="B16" s="19" t="s">
        <v>362</v>
      </c>
      <c r="C16" s="20"/>
      <c r="D16" s="20"/>
      <c r="E16" s="77">
        <f>SUM(E6:E15)</f>
        <v>140104</v>
      </c>
      <c r="F16" s="19" t="s">
        <v>362</v>
      </c>
      <c r="G16" s="20"/>
      <c r="H16" s="20"/>
      <c r="I16" s="77">
        <f>SUM(I6:I15)</f>
        <v>134129</v>
      </c>
      <c r="J16" s="74" t="s">
        <v>362</v>
      </c>
      <c r="K16" s="75"/>
      <c r="L16" s="75"/>
      <c r="M16" s="78">
        <f>SUM(M6:M15)</f>
        <v>199184</v>
      </c>
      <c r="N16" s="75" t="s">
        <v>362</v>
      </c>
      <c r="O16" s="75"/>
      <c r="P16" s="75"/>
      <c r="Q16" s="77">
        <f>SUM(Q6:Q15)</f>
        <v>337388</v>
      </c>
      <c r="R16" s="74" t="s">
        <v>362</v>
      </c>
      <c r="S16" s="75"/>
      <c r="T16" s="75"/>
      <c r="U16" s="78">
        <f>SUM(U6:U15)</f>
        <v>199184</v>
      </c>
      <c r="V16"/>
      <c r="W16"/>
      <c r="X16"/>
      <c r="Y16"/>
    </row>
    <row r="17" spans="2:25" ht="15.75" thickBot="1">
      <c r="B17" s="7" t="s">
        <v>363</v>
      </c>
      <c r="C17" s="8"/>
      <c r="D17" s="8"/>
      <c r="E17" s="81">
        <f>'Matriz de Carga'!G9</f>
        <v>15000</v>
      </c>
      <c r="F17" s="7" t="s">
        <v>363</v>
      </c>
      <c r="G17" s="8"/>
      <c r="H17" s="8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  <c r="X17"/>
      <c r="Y17"/>
    </row>
    <row r="18" spans="2:25" ht="15.75" thickBot="1">
      <c r="B18" s="9" t="s">
        <v>364</v>
      </c>
      <c r="C18" s="10"/>
      <c r="D18" s="10"/>
      <c r="E18" s="86">
        <f>E16+E5+E17</f>
        <v>284884</v>
      </c>
      <c r="F18" s="9" t="s">
        <v>364</v>
      </c>
      <c r="G18" s="10"/>
      <c r="H18" s="10"/>
      <c r="I18" s="86">
        <f>I16+I5+I17</f>
        <v>278909</v>
      </c>
      <c r="J18" s="84" t="s">
        <v>364</v>
      </c>
      <c r="K18" s="85"/>
      <c r="L18" s="85"/>
      <c r="M18" s="86">
        <f>M16+M5+M17</f>
        <v>381044</v>
      </c>
      <c r="N18" s="84" t="s">
        <v>364</v>
      </c>
      <c r="O18" s="85"/>
      <c r="P18" s="85"/>
      <c r="Q18" s="86">
        <f>Q16+Q5+Q17</f>
        <v>574868</v>
      </c>
      <c r="R18" s="84" t="s">
        <v>364</v>
      </c>
      <c r="S18" s="85"/>
      <c r="T18" s="85"/>
      <c r="U18" s="87">
        <f>U16+U5+U17</f>
        <v>381044</v>
      </c>
      <c r="V18"/>
      <c r="W18"/>
      <c r="X18"/>
      <c r="Y18"/>
    </row>
    <row r="19" spans="2:25" ht="15.75" thickBot="1">
      <c r="B19" s="9" t="s">
        <v>365</v>
      </c>
      <c r="C19" s="10"/>
      <c r="D19" s="10"/>
      <c r="E19" s="86">
        <f>E18*1.19</f>
        <v>339011.95999999996</v>
      </c>
      <c r="F19" s="9" t="s">
        <v>365</v>
      </c>
      <c r="G19" s="10"/>
      <c r="H19" s="10"/>
      <c r="I19" s="86">
        <f>I18*1.19</f>
        <v>331901.70999999996</v>
      </c>
      <c r="J19" s="84" t="s">
        <v>365</v>
      </c>
      <c r="K19" s="85"/>
      <c r="L19" s="85"/>
      <c r="M19" s="86">
        <f>M18*1.19</f>
        <v>453442.36</v>
      </c>
      <c r="N19" s="84" t="s">
        <v>365</v>
      </c>
      <c r="O19" s="85"/>
      <c r="P19" s="85"/>
      <c r="Q19" s="86">
        <f>Q18*1.19</f>
        <v>684092.91999999993</v>
      </c>
      <c r="R19" s="84" t="s">
        <v>365</v>
      </c>
      <c r="S19" s="85"/>
      <c r="T19" s="85"/>
      <c r="U19" s="87">
        <f>U18*1.19</f>
        <v>453442.36</v>
      </c>
      <c r="V19"/>
      <c r="W19"/>
      <c r="X19"/>
      <c r="Y19"/>
    </row>
    <row r="20" spans="2:25"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2:25"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2:25"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2:25"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2:25">
      <c r="E24"/>
      <c r="F24"/>
      <c r="G24"/>
      <c r="H24"/>
      <c r="I24"/>
      <c r="J24" s="67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2:25">
      <c r="E25"/>
      <c r="F25"/>
      <c r="G25"/>
      <c r="H25"/>
      <c r="I25"/>
      <c r="J25" s="88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2:25">
      <c r="E26"/>
      <c r="F26"/>
      <c r="G26"/>
      <c r="H26"/>
      <c r="I26"/>
      <c r="J26" s="88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FB52-7257-4255-8D6F-32938FAB29FF}">
  <sheetPr codeName="Hoja25"/>
  <dimension ref="B1:Y26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style="1" customWidth="1"/>
    <col min="2" max="2" width="16.71093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6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5" ht="15.75" thickBot="1">
      <c r="B1" s="158" t="s">
        <v>403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2:25"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72"/>
    </row>
    <row r="3" spans="2:25">
      <c r="B3" s="152" t="s">
        <v>368</v>
      </c>
      <c r="C3" s="153"/>
      <c r="D3" s="153"/>
      <c r="E3" s="153"/>
      <c r="F3" s="152" t="s">
        <v>369</v>
      </c>
      <c r="G3" s="153"/>
      <c r="H3" s="153"/>
      <c r="I3" s="153"/>
      <c r="J3" s="161" t="s">
        <v>376</v>
      </c>
      <c r="K3" s="162"/>
      <c r="L3" s="162"/>
      <c r="M3" s="162"/>
      <c r="N3" s="161" t="s">
        <v>377</v>
      </c>
      <c r="O3" s="162"/>
      <c r="P3" s="162"/>
      <c r="Q3" s="162"/>
      <c r="R3" s="161" t="s">
        <v>378</v>
      </c>
      <c r="S3" s="162"/>
      <c r="T3" s="162"/>
      <c r="U3" s="171"/>
    </row>
    <row r="4" spans="2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2:25"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1.8</v>
      </c>
      <c r="M5" s="65">
        <f>L5*'Matriz de Carga'!G4</f>
        <v>166860</v>
      </c>
      <c r="N5" s="91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1.8</v>
      </c>
      <c r="U5" s="65">
        <f>T5*'Matriz de Carga'!G4</f>
        <v>166860</v>
      </c>
      <c r="V5"/>
      <c r="W5"/>
      <c r="X5"/>
      <c r="Y5"/>
    </row>
    <row r="6" spans="2:25"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69">
        <f>E6</f>
        <v>96120</v>
      </c>
      <c r="J6" s="66" t="s">
        <v>358</v>
      </c>
      <c r="K6" s="67" t="s">
        <v>359</v>
      </c>
      <c r="L6" s="68">
        <f>D6</f>
        <v>4</v>
      </c>
      <c r="M6" s="70">
        <f>E6</f>
        <v>96120</v>
      </c>
      <c r="N6" s="67" t="s">
        <v>358</v>
      </c>
      <c r="O6" s="67" t="s">
        <v>359</v>
      </c>
      <c r="P6" s="68">
        <f>D6</f>
        <v>4</v>
      </c>
      <c r="Q6" s="69">
        <f>E6</f>
        <v>96120</v>
      </c>
      <c r="R6" s="66" t="s">
        <v>358</v>
      </c>
      <c r="S6" s="67" t="s">
        <v>359</v>
      </c>
      <c r="T6" s="68">
        <f>D6</f>
        <v>4</v>
      </c>
      <c r="U6" s="70">
        <f>E6</f>
        <v>96120</v>
      </c>
      <c r="V6"/>
      <c r="W6"/>
      <c r="X6"/>
      <c r="Y6"/>
    </row>
    <row r="7" spans="2:25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  <c r="X7"/>
      <c r="Y7"/>
    </row>
    <row r="8" spans="2:25">
      <c r="B8" s="66" t="s">
        <v>137</v>
      </c>
      <c r="C8" s="73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73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60</v>
      </c>
      <c r="L8" s="76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76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76">
        <v>1</v>
      </c>
      <c r="U8" s="71">
        <f>VLOOKUP(S8,'Matriz de Carga'!$B$3:$C$59,2,0)*T8</f>
        <v>32372</v>
      </c>
      <c r="V8"/>
      <c r="W8"/>
      <c r="X8"/>
      <c r="Y8"/>
    </row>
    <row r="9" spans="2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73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88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73" t="s">
        <v>136</v>
      </c>
      <c r="T9" s="76">
        <v>1</v>
      </c>
      <c r="U9" s="71">
        <f>VLOOKUP(S9,'Matriz de Carga'!$B$3:$C$59,2,0)*T9</f>
        <v>16465</v>
      </c>
      <c r="V9"/>
      <c r="W9"/>
      <c r="X9"/>
      <c r="Y9"/>
    </row>
    <row r="10" spans="2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</v>
      </c>
      <c r="M10" s="71">
        <f>VLOOKUP(K10,'Matriz de Carga'!$B$3:$C$59,2,0)*L10</f>
        <v>32683</v>
      </c>
      <c r="N10" s="67" t="s">
        <v>297</v>
      </c>
      <c r="O10" s="88" t="s">
        <v>300</v>
      </c>
      <c r="P10" s="76">
        <v>4</v>
      </c>
      <c r="Q10" s="48">
        <f>VLOOKUP(O10,'Matriz de Carga'!$B$3:$C$59,2,0)*P10</f>
        <v>114452</v>
      </c>
      <c r="R10" s="66" t="s">
        <v>319</v>
      </c>
      <c r="S10" s="67" t="s">
        <v>320</v>
      </c>
      <c r="T10" s="76">
        <v>1</v>
      </c>
      <c r="U10" s="71">
        <f>VLOOKUP(S10,'Matriz de Carga'!$B$3:$C$59,2,0)*T10</f>
        <v>32683</v>
      </c>
      <c r="V10"/>
      <c r="W10"/>
      <c r="X10"/>
      <c r="Y10"/>
    </row>
    <row r="11" spans="2:25">
      <c r="B11" s="115"/>
      <c r="C11" s="116"/>
      <c r="D11" s="116"/>
      <c r="E11" s="69" t="s">
        <v>361</v>
      </c>
      <c r="F11" s="115"/>
      <c r="G11" s="116"/>
      <c r="H11" s="116"/>
      <c r="I11" s="69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  <c r="X11"/>
      <c r="Y11"/>
    </row>
    <row r="12" spans="2:25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7"/>
      <c r="M12" s="128"/>
      <c r="N12" s="67" t="s">
        <v>319</v>
      </c>
      <c r="O12" s="67" t="s">
        <v>320</v>
      </c>
      <c r="P12" s="76">
        <v>1</v>
      </c>
      <c r="Q12" s="48">
        <f>VLOOKUP(O12,'Matriz de Carga'!$B$3:$C$59,2,0)*P12</f>
        <v>32683</v>
      </c>
      <c r="R12" s="127"/>
      <c r="U12" s="128"/>
      <c r="V12"/>
      <c r="W12"/>
      <c r="X12"/>
      <c r="Y12"/>
    </row>
    <row r="13" spans="2:25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3"/>
      <c r="M13" s="70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66"/>
      <c r="S13" s="88"/>
      <c r="T13" s="76"/>
      <c r="U13" s="70"/>
      <c r="V13"/>
      <c r="W13"/>
      <c r="X13"/>
      <c r="Y13"/>
    </row>
    <row r="14" spans="2:25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67"/>
      <c r="O14" s="88"/>
      <c r="P14" s="76"/>
      <c r="Q14" s="69" t="s">
        <v>361</v>
      </c>
      <c r="R14" s="66"/>
      <c r="S14" s="88"/>
      <c r="T14" s="76"/>
      <c r="U14" s="70" t="s">
        <v>361</v>
      </c>
      <c r="V14"/>
      <c r="W14"/>
      <c r="X14"/>
      <c r="Y14"/>
    </row>
    <row r="15" spans="2:25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7"/>
      <c r="O15" s="103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  <c r="V15"/>
      <c r="W15"/>
      <c r="X15"/>
      <c r="Y15"/>
    </row>
    <row r="16" spans="2:25">
      <c r="B16" s="74" t="s">
        <v>362</v>
      </c>
      <c r="C16" s="75"/>
      <c r="D16" s="75"/>
      <c r="E16" s="77">
        <f>SUM(E6:E15)</f>
        <v>140104</v>
      </c>
      <c r="F16" s="74" t="s">
        <v>362</v>
      </c>
      <c r="G16" s="75"/>
      <c r="H16" s="75"/>
      <c r="I16" s="77">
        <f>SUM(I6:I15)</f>
        <v>134129</v>
      </c>
      <c r="J16" s="74" t="s">
        <v>362</v>
      </c>
      <c r="K16" s="75"/>
      <c r="L16" s="75"/>
      <c r="M16" s="78">
        <f>SUM(M6:M15)</f>
        <v>199184</v>
      </c>
      <c r="N16" s="75" t="s">
        <v>362</v>
      </c>
      <c r="O16" s="75"/>
      <c r="P16" s="75"/>
      <c r="Q16" s="77">
        <f>SUM(Q6:Q15)</f>
        <v>337388</v>
      </c>
      <c r="R16" s="74" t="s">
        <v>362</v>
      </c>
      <c r="S16" s="75"/>
      <c r="T16" s="75"/>
      <c r="U16" s="78">
        <f>SUM(U6:U15)</f>
        <v>199184</v>
      </c>
      <c r="V16"/>
      <c r="W16"/>
      <c r="X16"/>
      <c r="Y16"/>
    </row>
    <row r="17" spans="2:25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  <c r="X17"/>
      <c r="Y17"/>
    </row>
    <row r="18" spans="2:25" ht="15.75" thickBot="1">
      <c r="B18" s="84" t="s">
        <v>364</v>
      </c>
      <c r="C18" s="85"/>
      <c r="D18" s="85"/>
      <c r="E18" s="86">
        <f>E16+E5+E17</f>
        <v>284884</v>
      </c>
      <c r="F18" s="84" t="s">
        <v>364</v>
      </c>
      <c r="G18" s="85"/>
      <c r="H18" s="85"/>
      <c r="I18" s="86">
        <f>I16+I5+I17</f>
        <v>278909</v>
      </c>
      <c r="J18" s="84" t="s">
        <v>364</v>
      </c>
      <c r="K18" s="85"/>
      <c r="L18" s="85"/>
      <c r="M18" s="86">
        <f>M16+M5+M17</f>
        <v>381044</v>
      </c>
      <c r="N18" s="84" t="s">
        <v>364</v>
      </c>
      <c r="O18" s="85"/>
      <c r="P18" s="85"/>
      <c r="Q18" s="86">
        <f>Q16+Q5+Q17</f>
        <v>574868</v>
      </c>
      <c r="R18" s="84" t="s">
        <v>364</v>
      </c>
      <c r="S18" s="85"/>
      <c r="T18" s="85"/>
      <c r="U18" s="87">
        <f>U16+U5+U17</f>
        <v>381044</v>
      </c>
      <c r="V18"/>
      <c r="W18"/>
      <c r="X18"/>
      <c r="Y18"/>
    </row>
    <row r="19" spans="2:25" ht="15.75" thickBot="1">
      <c r="B19" s="84" t="s">
        <v>365</v>
      </c>
      <c r="C19" s="85"/>
      <c r="D19" s="85"/>
      <c r="E19" s="86">
        <f>E18*1.19</f>
        <v>339011.95999999996</v>
      </c>
      <c r="F19" s="84" t="s">
        <v>365</v>
      </c>
      <c r="G19" s="85"/>
      <c r="H19" s="85"/>
      <c r="I19" s="86">
        <f>I18*1.19</f>
        <v>331901.70999999996</v>
      </c>
      <c r="J19" s="84" t="s">
        <v>365</v>
      </c>
      <c r="K19" s="85"/>
      <c r="L19" s="85"/>
      <c r="M19" s="86">
        <f>M18*1.19</f>
        <v>453442.36</v>
      </c>
      <c r="N19" s="84" t="s">
        <v>365</v>
      </c>
      <c r="O19" s="85"/>
      <c r="P19" s="85"/>
      <c r="Q19" s="86">
        <f>Q18*1.19</f>
        <v>684092.91999999993</v>
      </c>
      <c r="R19" s="84" t="s">
        <v>365</v>
      </c>
      <c r="S19" s="85"/>
      <c r="T19" s="85"/>
      <c r="U19" s="87">
        <f>U18*1.19</f>
        <v>453442.36</v>
      </c>
      <c r="V19"/>
      <c r="W19"/>
      <c r="X19"/>
      <c r="Y19"/>
    </row>
    <row r="20" spans="2: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2: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2: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2: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2:25">
      <c r="B24"/>
      <c r="C24"/>
      <c r="D24"/>
      <c r="E24"/>
      <c r="F24"/>
      <c r="G24"/>
      <c r="H24"/>
      <c r="I24"/>
      <c r="J24" s="67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2:25">
      <c r="J25" s="21"/>
    </row>
    <row r="26" spans="2:25">
      <c r="J26" s="21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01E8-3674-466B-8590-F1A49F4F1B85}">
  <dimension ref="B1:Y26"/>
  <sheetViews>
    <sheetView showGridLines="0" workbookViewId="0">
      <selection activeCell="B1" sqref="B1:U1"/>
    </sheetView>
  </sheetViews>
  <sheetFormatPr baseColWidth="10" defaultColWidth="11.42578125" defaultRowHeight="15"/>
  <cols>
    <col min="1" max="1" width="4.7109375" style="1" customWidth="1"/>
    <col min="2" max="2" width="23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5" ht="15.75" thickBot="1">
      <c r="B1" s="158" t="s">
        <v>404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2:25"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72"/>
    </row>
    <row r="3" spans="2:25">
      <c r="B3" s="152" t="s">
        <v>368</v>
      </c>
      <c r="C3" s="153"/>
      <c r="D3" s="153"/>
      <c r="E3" s="153"/>
      <c r="F3" s="152" t="s">
        <v>369</v>
      </c>
      <c r="G3" s="153"/>
      <c r="H3" s="153"/>
      <c r="I3" s="153"/>
      <c r="J3" s="161" t="s">
        <v>376</v>
      </c>
      <c r="K3" s="162"/>
      <c r="L3" s="162"/>
      <c r="M3" s="162"/>
      <c r="N3" s="161" t="s">
        <v>377</v>
      </c>
      <c r="O3" s="162"/>
      <c r="P3" s="162"/>
      <c r="Q3" s="162"/>
      <c r="R3" s="161" t="s">
        <v>378</v>
      </c>
      <c r="S3" s="162"/>
      <c r="T3" s="162"/>
      <c r="U3" s="171"/>
    </row>
    <row r="4" spans="2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2:25" customFormat="1"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1.9</v>
      </c>
      <c r="M5" s="65">
        <f>L5*'Matriz de Carga'!G4</f>
        <v>176130</v>
      </c>
      <c r="N5" s="91" t="s">
        <v>357</v>
      </c>
      <c r="O5" s="64"/>
      <c r="P5" s="102">
        <v>2.5</v>
      </c>
      <c r="Q5" s="90">
        <f>P5*'Matriz de Carga'!G4</f>
        <v>231750</v>
      </c>
      <c r="R5" s="63" t="s">
        <v>357</v>
      </c>
      <c r="S5" s="64"/>
      <c r="T5" s="102">
        <v>1.9</v>
      </c>
      <c r="U5" s="65">
        <f>T5*'Matriz de Carga'!G4</f>
        <v>176130</v>
      </c>
    </row>
    <row r="6" spans="2:25"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69">
        <f>E6</f>
        <v>96120</v>
      </c>
      <c r="J6" s="66" t="s">
        <v>358</v>
      </c>
      <c r="K6" s="67" t="s">
        <v>359</v>
      </c>
      <c r="L6" s="68">
        <f>D6</f>
        <v>4</v>
      </c>
      <c r="M6" s="70">
        <f>E6</f>
        <v>96120</v>
      </c>
      <c r="N6" s="67" t="s">
        <v>358</v>
      </c>
      <c r="O6" s="67" t="s">
        <v>359</v>
      </c>
      <c r="P6" s="68">
        <f>D6</f>
        <v>4</v>
      </c>
      <c r="Q6" s="69">
        <f>E6</f>
        <v>96120</v>
      </c>
      <c r="R6" s="66" t="s">
        <v>358</v>
      </c>
      <c r="S6" s="67" t="s">
        <v>359</v>
      </c>
      <c r="T6" s="68">
        <f>D6</f>
        <v>4</v>
      </c>
      <c r="U6" s="70">
        <f>E6</f>
        <v>96120</v>
      </c>
      <c r="V6"/>
      <c r="W6"/>
      <c r="X6"/>
      <c r="Y6"/>
    </row>
    <row r="7" spans="2:25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  <c r="X7"/>
      <c r="Y7"/>
    </row>
    <row r="8" spans="2:25">
      <c r="B8" s="66" t="s">
        <v>137</v>
      </c>
      <c r="C8" s="73" t="s">
        <v>62</v>
      </c>
      <c r="D8" s="76">
        <v>1</v>
      </c>
      <c r="E8" s="48">
        <f>VLOOKUP(C8,'Matriz de Carga'!$B$3:$C$59,2,0)*D8</f>
        <v>49520</v>
      </c>
      <c r="F8" s="66" t="s">
        <v>137</v>
      </c>
      <c r="G8" s="73" t="s">
        <v>62</v>
      </c>
      <c r="H8" s="76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76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76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76">
        <v>1</v>
      </c>
      <c r="U8" s="71">
        <f>VLOOKUP(S8,'Matriz de Carga'!$B$3:$C$59,2,0)*T8</f>
        <v>32372</v>
      </c>
      <c r="V8"/>
      <c r="W8"/>
      <c r="X8"/>
      <c r="Y8"/>
    </row>
    <row r="9" spans="2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73" t="s">
        <v>62</v>
      </c>
      <c r="L9" s="76">
        <v>1</v>
      </c>
      <c r="M9" s="71">
        <f>VLOOKUP(K9,'Matriz de Carga'!$B$3:$C$59,2,0)*L9</f>
        <v>49520</v>
      </c>
      <c r="N9" s="67" t="s">
        <v>137</v>
      </c>
      <c r="O9" s="73" t="s">
        <v>62</v>
      </c>
      <c r="P9" s="76">
        <v>1</v>
      </c>
      <c r="Q9" s="48">
        <f>VLOOKUP(O9,'Matriz de Carga'!$B$3:$C$59,2,0)*P9</f>
        <v>49520</v>
      </c>
      <c r="R9" s="66" t="s">
        <v>137</v>
      </c>
      <c r="S9" s="73" t="s">
        <v>62</v>
      </c>
      <c r="T9" s="76">
        <v>1</v>
      </c>
      <c r="U9" s="71">
        <f>VLOOKUP(S9,'Matriz de Carga'!$B$3:$C$59,2,0)*T9</f>
        <v>49520</v>
      </c>
      <c r="V9"/>
      <c r="W9"/>
      <c r="X9"/>
      <c r="Y9"/>
    </row>
    <row r="10" spans="2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66" t="s">
        <v>319</v>
      </c>
      <c r="K10" s="67" t="s">
        <v>320</v>
      </c>
      <c r="L10" s="76">
        <v>1</v>
      </c>
      <c r="M10" s="71">
        <f>VLOOKUP(K10,'Matriz de Carga'!$B$3:$C$59,2,0)*L10</f>
        <v>32683</v>
      </c>
      <c r="N10" s="67" t="s">
        <v>297</v>
      </c>
      <c r="O10" s="88" t="s">
        <v>300</v>
      </c>
      <c r="P10" s="76">
        <v>4</v>
      </c>
      <c r="Q10" s="48">
        <f>VLOOKUP(O10,'Matriz de Carga'!$B$3:$C$59,2,0)*P10</f>
        <v>114452</v>
      </c>
      <c r="R10" s="66" t="s">
        <v>319</v>
      </c>
      <c r="S10" s="67" t="s">
        <v>320</v>
      </c>
      <c r="T10" s="76">
        <v>1</v>
      </c>
      <c r="U10" s="71">
        <f>VLOOKUP(S10,'Matriz de Carga'!$B$3:$C$59,2,0)*T10</f>
        <v>32683</v>
      </c>
      <c r="V10"/>
      <c r="W10"/>
      <c r="X10"/>
      <c r="Y10"/>
    </row>
    <row r="11" spans="2:25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  <c r="X11"/>
      <c r="Y11"/>
    </row>
    <row r="12" spans="2:25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67" t="s">
        <v>319</v>
      </c>
      <c r="O12" s="67" t="s">
        <v>320</v>
      </c>
      <c r="P12" s="76">
        <v>1</v>
      </c>
      <c r="Q12" s="48">
        <f>VLOOKUP(O12,'Matriz de Carga'!$B$3:$C$59,2,0)*P12</f>
        <v>32683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  <c r="V12"/>
      <c r="W12"/>
      <c r="X12"/>
      <c r="Y12"/>
    </row>
    <row r="13" spans="2:25">
      <c r="B13" s="72"/>
      <c r="C13" s="73"/>
      <c r="D13" s="73"/>
      <c r="E13" s="69"/>
      <c r="F13" s="72"/>
      <c r="G13" s="73"/>
      <c r="H13" s="73"/>
      <c r="I13" s="69"/>
      <c r="J13" s="127"/>
      <c r="M13" s="128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127"/>
      <c r="U13" s="128"/>
      <c r="V13"/>
      <c r="W13"/>
      <c r="X13"/>
      <c r="Y13"/>
    </row>
    <row r="14" spans="2:25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73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88"/>
      <c r="T14" s="76"/>
      <c r="U14" s="70" t="s">
        <v>361</v>
      </c>
      <c r="V14"/>
      <c r="W14"/>
      <c r="X14"/>
      <c r="Y14"/>
    </row>
    <row r="15" spans="2:25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7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  <c r="V15"/>
      <c r="W15"/>
      <c r="X15"/>
      <c r="Y15"/>
    </row>
    <row r="16" spans="2:25">
      <c r="B16" s="74" t="s">
        <v>362</v>
      </c>
      <c r="C16" s="75"/>
      <c r="D16" s="75"/>
      <c r="E16" s="77">
        <f>SUM(E6:E15)</f>
        <v>181529</v>
      </c>
      <c r="F16" s="74" t="s">
        <v>362</v>
      </c>
      <c r="G16" s="75"/>
      <c r="H16" s="75"/>
      <c r="I16" s="77">
        <f>SUM(I6:I15)</f>
        <v>175554</v>
      </c>
      <c r="J16" s="74" t="s">
        <v>362</v>
      </c>
      <c r="K16" s="75"/>
      <c r="L16" s="75"/>
      <c r="M16" s="78">
        <f>SUM(M6:M15)</f>
        <v>240609</v>
      </c>
      <c r="N16" s="75" t="s">
        <v>362</v>
      </c>
      <c r="O16" s="75"/>
      <c r="P16" s="75"/>
      <c r="Q16" s="77">
        <f>SUM(Q6:Q15)</f>
        <v>378813</v>
      </c>
      <c r="R16" s="74" t="s">
        <v>362</v>
      </c>
      <c r="S16" s="75"/>
      <c r="T16" s="75"/>
      <c r="U16" s="78">
        <f>SUM(U6:U15)</f>
        <v>240609</v>
      </c>
      <c r="V16"/>
      <c r="W16"/>
      <c r="X16"/>
      <c r="Y16"/>
    </row>
    <row r="17" spans="2:25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  <c r="X17"/>
      <c r="Y17"/>
    </row>
    <row r="18" spans="2:25" ht="15.75" thickBot="1">
      <c r="B18" s="84" t="s">
        <v>364</v>
      </c>
      <c r="C18" s="85"/>
      <c r="D18" s="85"/>
      <c r="E18" s="86">
        <f>E16+E5+E17</f>
        <v>326309</v>
      </c>
      <c r="F18" s="84" t="s">
        <v>364</v>
      </c>
      <c r="G18" s="85"/>
      <c r="H18" s="85"/>
      <c r="I18" s="86">
        <f>I16+I5+I17</f>
        <v>320334</v>
      </c>
      <c r="J18" s="84" t="s">
        <v>364</v>
      </c>
      <c r="K18" s="85"/>
      <c r="L18" s="85"/>
      <c r="M18" s="86">
        <f>M16+M5+M17</f>
        <v>431739</v>
      </c>
      <c r="N18" s="84" t="s">
        <v>364</v>
      </c>
      <c r="O18" s="85"/>
      <c r="P18" s="85"/>
      <c r="Q18" s="86">
        <f>Q16+Q5+Q17</f>
        <v>625563</v>
      </c>
      <c r="R18" s="84" t="s">
        <v>364</v>
      </c>
      <c r="S18" s="85"/>
      <c r="T18" s="85"/>
      <c r="U18" s="87">
        <f>U16+U5+U17</f>
        <v>431739</v>
      </c>
      <c r="V18"/>
      <c r="W18"/>
      <c r="X18"/>
      <c r="Y18"/>
    </row>
    <row r="19" spans="2:25" ht="15.75" thickBot="1">
      <c r="B19" s="84" t="s">
        <v>365</v>
      </c>
      <c r="C19" s="85"/>
      <c r="D19" s="85"/>
      <c r="E19" s="86">
        <f>E18*1.19</f>
        <v>388307.70999999996</v>
      </c>
      <c r="F19" s="84" t="s">
        <v>365</v>
      </c>
      <c r="G19" s="85"/>
      <c r="H19" s="85"/>
      <c r="I19" s="86">
        <f>I18*1.19</f>
        <v>381197.45999999996</v>
      </c>
      <c r="J19" s="84" t="s">
        <v>365</v>
      </c>
      <c r="K19" s="85"/>
      <c r="L19" s="85"/>
      <c r="M19" s="86">
        <f>M18*1.19</f>
        <v>513769.41</v>
      </c>
      <c r="N19" s="84" t="s">
        <v>365</v>
      </c>
      <c r="O19" s="85"/>
      <c r="P19" s="85"/>
      <c r="Q19" s="86">
        <f>Q18*1.19</f>
        <v>744419.97</v>
      </c>
      <c r="R19" s="84" t="s">
        <v>365</v>
      </c>
      <c r="S19" s="85"/>
      <c r="T19" s="85"/>
      <c r="U19" s="87">
        <f>U18*1.19</f>
        <v>513769.41</v>
      </c>
      <c r="V19"/>
      <c r="W19"/>
      <c r="X19"/>
      <c r="Y19"/>
    </row>
    <row r="20" spans="2: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2: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2: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2: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2:25">
      <c r="B24"/>
      <c r="C24"/>
      <c r="D24"/>
      <c r="E24"/>
      <c r="F24"/>
      <c r="G24"/>
      <c r="H24"/>
      <c r="I24"/>
      <c r="J24" s="67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2:25">
      <c r="J25" s="21"/>
    </row>
    <row r="26" spans="2:25">
      <c r="J26" s="21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4"/>
    <pageSetUpPr fitToPage="1"/>
  </sheetPr>
  <dimension ref="B1:K51"/>
  <sheetViews>
    <sheetView showGridLines="0" topLeftCell="A2" zoomScaleNormal="100" workbookViewId="0">
      <pane ySplit="4" topLeftCell="A6" activePane="bottomLeft" state="frozen"/>
      <selection activeCell="A2" sqref="A2"/>
      <selection pane="bottomLeft" activeCell="C11" sqref="C11:H11"/>
    </sheetView>
  </sheetViews>
  <sheetFormatPr baseColWidth="10" defaultColWidth="11.42578125" defaultRowHeight="15"/>
  <cols>
    <col min="1" max="1" width="4.7109375" customWidth="1"/>
    <col min="2" max="2" width="31.42578125" customWidth="1"/>
    <col min="3" max="3" width="14.28515625" customWidth="1"/>
    <col min="4" max="4" width="16.5703125" customWidth="1"/>
    <col min="5" max="8" width="14.28515625" customWidth="1"/>
    <col min="9" max="9" width="11" customWidth="1"/>
    <col min="10" max="10" width="41.28515625" bestFit="1" customWidth="1"/>
    <col min="11" max="11" width="19.85546875" customWidth="1"/>
  </cols>
  <sheetData>
    <row r="1" spans="2:11" hidden="1">
      <c r="C1">
        <v>7</v>
      </c>
      <c r="D1">
        <v>16</v>
      </c>
      <c r="F1">
        <v>25</v>
      </c>
      <c r="H1">
        <v>34</v>
      </c>
    </row>
    <row r="2" spans="2:11" ht="16.5" thickTop="1" thickBot="1">
      <c r="B2" s="142" t="s">
        <v>228</v>
      </c>
      <c r="C2" s="143"/>
      <c r="D2" s="143"/>
      <c r="E2" s="143"/>
      <c r="F2" s="143"/>
      <c r="G2" s="143"/>
      <c r="H2" s="144"/>
    </row>
    <row r="3" spans="2:11" ht="16.5" thickTop="1" thickBot="1"/>
    <row r="4" spans="2:11" ht="16.5" thickTop="1" thickBot="1">
      <c r="B4" s="141" t="s">
        <v>229</v>
      </c>
      <c r="C4" s="140" t="s">
        <v>230</v>
      </c>
      <c r="D4" s="140"/>
      <c r="E4" s="140"/>
      <c r="F4" s="140"/>
      <c r="G4" s="140"/>
      <c r="H4" s="140"/>
    </row>
    <row r="5" spans="2:11" ht="16.5" thickTop="1" thickBot="1">
      <c r="B5" s="141"/>
      <c r="C5" s="89" t="s">
        <v>231</v>
      </c>
      <c r="D5" s="89" t="s">
        <v>232</v>
      </c>
      <c r="E5" s="89" t="s">
        <v>233</v>
      </c>
      <c r="F5" s="89" t="s">
        <v>219</v>
      </c>
      <c r="G5" s="89" t="s">
        <v>234</v>
      </c>
      <c r="H5" s="89" t="s">
        <v>220</v>
      </c>
    </row>
    <row r="6" spans="2:11" ht="16.5" thickTop="1" thickBot="1">
      <c r="B6" s="105" t="s">
        <v>235</v>
      </c>
      <c r="C6" s="106">
        <f>'GOL 1.6 MT'!E19</f>
        <v>340664.87</v>
      </c>
      <c r="D6" s="106">
        <f>'GOL 1.6 MT'!I19</f>
        <v>474861.70549999998</v>
      </c>
      <c r="E6" s="106">
        <f>C6</f>
        <v>340664.87</v>
      </c>
      <c r="F6" s="106">
        <f>'GOL 1.6 MT'!M19</f>
        <v>710467.4254999999</v>
      </c>
      <c r="G6" s="106">
        <f t="shared" ref="G6:G10" si="0">C6</f>
        <v>340664.87</v>
      </c>
      <c r="H6" s="106">
        <f>'GOL 1.6 MT'!Q19</f>
        <v>474861.70549999998</v>
      </c>
    </row>
    <row r="7" spans="2:11" s="104" customFormat="1" ht="16.5" customHeight="1" thickTop="1" thickBot="1">
      <c r="B7" s="105" t="s">
        <v>236</v>
      </c>
      <c r="C7" s="106">
        <f>'GOL 1.6 AT'!E19</f>
        <v>365579.89999999997</v>
      </c>
      <c r="D7" s="106">
        <f>'GOL 1.6 AT'!M19</f>
        <v>475877.43</v>
      </c>
      <c r="E7" s="106">
        <f>'GOL 1.6 AT'!I19</f>
        <v>358469.64999999997</v>
      </c>
      <c r="F7" s="106">
        <f>'GOL 1.6 AT'!Q19</f>
        <v>647607.52</v>
      </c>
      <c r="G7" s="106">
        <f>E7</f>
        <v>358469.64999999997</v>
      </c>
      <c r="H7" s="106">
        <f>'GOL 1.6 AT'!U19</f>
        <v>475877.43</v>
      </c>
    </row>
    <row r="8" spans="2:11" s="104" customFormat="1" ht="16.5" customHeight="1" thickTop="1" thickBot="1">
      <c r="B8" s="105" t="s">
        <v>237</v>
      </c>
      <c r="C8" s="106">
        <f>'VOYAGE 1.6 MT'!E19</f>
        <v>340664.87</v>
      </c>
      <c r="D8" s="106">
        <f>'VOYAGE 1.6 MT'!I19</f>
        <v>474861.70549999998</v>
      </c>
      <c r="E8" s="106">
        <f>C8</f>
        <v>340664.87</v>
      </c>
      <c r="F8" s="106">
        <f>'VOYAGE 1.6 MT'!M19</f>
        <v>710467.4254999999</v>
      </c>
      <c r="G8" s="106">
        <f t="shared" si="0"/>
        <v>340664.87</v>
      </c>
      <c r="H8" s="106">
        <f>'VOYAGE 1.6 MT'!Q19</f>
        <v>474861.70549999998</v>
      </c>
    </row>
    <row r="9" spans="2:11" s="104" customFormat="1" ht="16.5" customHeight="1" thickTop="1" thickBot="1">
      <c r="B9" s="105" t="s">
        <v>238</v>
      </c>
      <c r="C9" s="106">
        <f>'VOYAGE 1.6 AT'!E19</f>
        <v>365579.89999999997</v>
      </c>
      <c r="D9" s="106">
        <f>'VOYAGE 1.6 AT'!M19</f>
        <v>475877.43</v>
      </c>
      <c r="E9" s="106">
        <f>'VOYAGE 1.6 AT'!I19</f>
        <v>358469.64999999997</v>
      </c>
      <c r="F9" s="106">
        <f>'VOYAGE 1.6 AT'!Q19</f>
        <v>647607.52</v>
      </c>
      <c r="G9" s="106">
        <f>E9</f>
        <v>358469.64999999997</v>
      </c>
      <c r="H9" s="106">
        <f>'VOYAGE 1.6 AT'!U19</f>
        <v>475877.43</v>
      </c>
    </row>
    <row r="10" spans="2:11" s="104" customFormat="1" ht="16.5" customHeight="1" thickTop="1" thickBot="1">
      <c r="B10" s="105" t="s">
        <v>239</v>
      </c>
      <c r="C10" s="106">
        <f>SAVEIRO!E19</f>
        <v>340664.87</v>
      </c>
      <c r="D10" s="106">
        <f>SAVEIRO!I19</f>
        <v>474861.70549999998</v>
      </c>
      <c r="E10" s="106">
        <f t="shared" ref="E10" si="1">C10</f>
        <v>340664.87</v>
      </c>
      <c r="F10" s="106">
        <f>SAVEIRO!M19</f>
        <v>710467.4254999999</v>
      </c>
      <c r="G10" s="106">
        <f t="shared" si="0"/>
        <v>340664.87</v>
      </c>
      <c r="H10" s="106">
        <f>SAVEIRO!Q19</f>
        <v>474861.70549999998</v>
      </c>
    </row>
    <row r="11" spans="2:11" s="104" customFormat="1" ht="16.5" customHeight="1" thickTop="1" thickBot="1">
      <c r="B11" s="105" t="s">
        <v>240</v>
      </c>
      <c r="C11" s="106">
        <f>'SAVEIRO 1.6 CWS'!E19</f>
        <v>365579.89999999997</v>
      </c>
      <c r="D11" s="106">
        <f>'SAVEIRO 1.6 CWS'!M19</f>
        <v>503773.94549999997</v>
      </c>
      <c r="E11" s="106">
        <f>'SAVEIRO 1.6 CWS'!I19</f>
        <v>358469.64999999997</v>
      </c>
      <c r="F11" s="106">
        <f>'SAVEIRO 1.6 CWS'!Q19</f>
        <v>675504.03549999988</v>
      </c>
      <c r="G11" s="106">
        <f t="shared" ref="G11:G17" si="2">E11</f>
        <v>358469.64999999997</v>
      </c>
      <c r="H11" s="106">
        <f>'SAVEIRO 1.6 CWS'!U19</f>
        <v>503773.94549999997</v>
      </c>
    </row>
    <row r="12" spans="2:11" ht="16.5" customHeight="1" thickTop="1" thickBot="1">
      <c r="B12" s="105" t="s">
        <v>241</v>
      </c>
      <c r="C12" s="106">
        <f>'POLO 1.6 MT'!E19</f>
        <v>353309.81</v>
      </c>
      <c r="D12" s="106">
        <f>'POLO 1.6 MT'!M19</f>
        <v>491503.85550000001</v>
      </c>
      <c r="E12" s="106">
        <f>'POLO 1.6 MT'!I19</f>
        <v>346199.56</v>
      </c>
      <c r="F12" s="106">
        <f>'POLO 1.6 MT'!Q19</f>
        <v>630951.62549999997</v>
      </c>
      <c r="G12" s="106">
        <f t="shared" si="2"/>
        <v>346199.56</v>
      </c>
      <c r="H12" s="106">
        <f>'POLO 1.6 MT'!U19</f>
        <v>491503.85550000001</v>
      </c>
      <c r="J12" s="45"/>
      <c r="K12" s="46"/>
    </row>
    <row r="13" spans="2:11" ht="16.5" customHeight="1" thickTop="1" thickBot="1">
      <c r="B13" s="105" t="s">
        <v>242</v>
      </c>
      <c r="C13" s="106">
        <f>'POLO 1.6 AT'!E19</f>
        <v>353309.81</v>
      </c>
      <c r="D13" s="106">
        <f>'POLO 1.6 AT'!M19</f>
        <v>463607.33999999997</v>
      </c>
      <c r="E13" s="106">
        <f>'POLO 1.6 AT'!I19</f>
        <v>346199.56</v>
      </c>
      <c r="F13" s="106">
        <f>'POLO 1.6 AT'!Q19</f>
        <v>603055.11</v>
      </c>
      <c r="G13" s="106">
        <f t="shared" si="2"/>
        <v>346199.56</v>
      </c>
      <c r="H13" s="106">
        <f>'POLO 1.6 AT'!U19</f>
        <v>463607.33999999997</v>
      </c>
    </row>
    <row r="14" spans="2:11" ht="16.5" customHeight="1" thickTop="1" thickBot="1">
      <c r="B14" s="105" t="s">
        <v>243</v>
      </c>
      <c r="C14" s="106">
        <f>'VIRTUS 1.6 MT'!E19</f>
        <v>353309.81</v>
      </c>
      <c r="D14" s="106">
        <f>'VIRTUS 1.6 MT'!M19</f>
        <v>491503.85550000001</v>
      </c>
      <c r="E14" s="106">
        <f>'VIRTUS 1.6 MT'!I19</f>
        <v>346199.56</v>
      </c>
      <c r="F14" s="106">
        <f>'VIRTUS 1.6 MT'!Q19</f>
        <v>630951.62549999997</v>
      </c>
      <c r="G14" s="106">
        <f t="shared" si="2"/>
        <v>346199.56</v>
      </c>
      <c r="H14" s="106">
        <f>'VIRTUS 1.6 MT'!U19</f>
        <v>491503.85550000001</v>
      </c>
    </row>
    <row r="15" spans="2:11" ht="16.5" thickTop="1" thickBot="1">
      <c r="B15" s="105" t="s">
        <v>244</v>
      </c>
      <c r="C15" s="106">
        <f>'VIRTUS 1.6 AT'!E19</f>
        <v>353309.81</v>
      </c>
      <c r="D15" s="106">
        <f>'VIRTUS 1.6 AT'!M19</f>
        <v>463607.33999999997</v>
      </c>
      <c r="E15" s="106">
        <f>'VIRTUS 1.6 AT'!I19</f>
        <v>346199.56</v>
      </c>
      <c r="F15" s="106">
        <f>'VIRTUS 1.6 AT'!Q19</f>
        <v>603055.11</v>
      </c>
      <c r="G15" s="106">
        <f t="shared" si="2"/>
        <v>346199.56</v>
      </c>
      <c r="H15" s="106">
        <f>'VIRTUS 1.6 AT'!U19</f>
        <v>463607.33999999997</v>
      </c>
      <c r="J15" s="45"/>
    </row>
    <row r="16" spans="2:11" ht="16.5" thickTop="1" thickBot="1">
      <c r="B16" s="105" t="s">
        <v>245</v>
      </c>
      <c r="C16" s="106">
        <f>'TIGUAN 1.4 MT'!E19</f>
        <v>349608.91</v>
      </c>
      <c r="D16" s="106">
        <f>'TIGUAN 1.4 MT'!M19</f>
        <v>502967.12549999997</v>
      </c>
      <c r="E16" s="106">
        <f>'TIGUAN 1.4 MT'!I19</f>
        <v>342498.66</v>
      </c>
      <c r="F16" s="106">
        <f>'TIGUAN 1.4 MT'!Q19</f>
        <v>756951.20550000004</v>
      </c>
      <c r="G16" s="106">
        <f t="shared" si="2"/>
        <v>342498.66</v>
      </c>
      <c r="H16" s="106">
        <f>'TIGUAN 1.4 MT'!U19</f>
        <v>502967.12549999997</v>
      </c>
    </row>
    <row r="17" spans="2:8" ht="16.5" thickTop="1" thickBot="1">
      <c r="B17" s="105" t="s">
        <v>246</v>
      </c>
      <c r="C17" s="106">
        <f>'TIGUAN 1.4 AT'!E23</f>
        <v>355725.51</v>
      </c>
      <c r="D17" s="106">
        <f>'TIGUAN 1.4 AT'!M23</f>
        <v>481187.20999999996</v>
      </c>
      <c r="E17" s="106">
        <f>'TIGUAN 1.4 AT'!I23</f>
        <v>348615.26</v>
      </c>
      <c r="F17" s="106">
        <f>'TIGUAN 1.4 AT'!Q23</f>
        <v>1135733.1439999999</v>
      </c>
      <c r="G17" s="106">
        <f t="shared" si="2"/>
        <v>348615.26</v>
      </c>
      <c r="H17" s="106">
        <f>'TIGUAN 1.4 AT'!U23</f>
        <v>481187.20999999996</v>
      </c>
    </row>
    <row r="18" spans="2:8" ht="16.5" thickTop="1" thickBot="1">
      <c r="B18" s="105" t="s">
        <v>247</v>
      </c>
      <c r="C18" s="106">
        <f>'TIGUAN 2.0 AT'!E24</f>
        <v>385911.05</v>
      </c>
      <c r="D18" s="106">
        <f>'TIGUAN 2.0 AT'!I24</f>
        <v>660942.99320000003</v>
      </c>
      <c r="E18" s="106">
        <f t="shared" ref="E18:E20" si="3">C18</f>
        <v>385911.05</v>
      </c>
      <c r="F18" s="106">
        <f>'TIGUAN 2.0 AT'!M24</f>
        <v>1225468.2831999999</v>
      </c>
      <c r="G18" s="106">
        <f t="shared" ref="G18:G20" si="4">C18</f>
        <v>385911.05</v>
      </c>
      <c r="H18" s="106">
        <f>'TIGUAN 2.0 AT'!Q24</f>
        <v>660942.99320000003</v>
      </c>
    </row>
    <row r="19" spans="2:8" ht="16.5" thickTop="1" thickBot="1">
      <c r="B19" s="105" t="s">
        <v>248</v>
      </c>
      <c r="C19" s="106">
        <f>'TOUAREG 3.0 V6 TDI'!E19</f>
        <v>449941.38</v>
      </c>
      <c r="D19" s="106">
        <f>'TOUAREG 3.0 V6 TDI'!I19</f>
        <v>630809.48</v>
      </c>
      <c r="E19" s="106">
        <f t="shared" si="3"/>
        <v>449941.38</v>
      </c>
      <c r="F19" s="106">
        <f>'TOUAREG 3.0 V6 TDI'!M19</f>
        <v>989681.35</v>
      </c>
      <c r="G19" s="106">
        <f t="shared" si="4"/>
        <v>449941.38</v>
      </c>
      <c r="H19" s="106">
        <f>'TOUAREG 3.0 V6 TDI'!Q19</f>
        <v>630809.48</v>
      </c>
    </row>
    <row r="20" spans="2:8" ht="16.5" thickTop="1" thickBot="1">
      <c r="B20" s="105" t="s">
        <v>249</v>
      </c>
      <c r="C20" s="106">
        <f>'ATLAS 3.6 AT 4 MOTION'!E22</f>
        <v>421534.88999999996</v>
      </c>
      <c r="D20" s="106">
        <f>'ATLAS 3.6 AT 4 MOTION'!I22</f>
        <v>696690.5932</v>
      </c>
      <c r="E20" s="106">
        <f t="shared" si="3"/>
        <v>421534.88999999996</v>
      </c>
      <c r="F20" s="106">
        <f>'ATLAS 3.6 AT 4 MOTION'!M22</f>
        <v>824089.61320000002</v>
      </c>
      <c r="G20" s="106">
        <f t="shared" si="4"/>
        <v>421534.88999999996</v>
      </c>
      <c r="H20" s="106">
        <f>'ATLAS 3.6 AT 4 MOTION'!Q22</f>
        <v>1042652.1531999999</v>
      </c>
    </row>
    <row r="21" spans="2:8" ht="16.5" thickTop="1" thickBot="1">
      <c r="B21" s="109" t="s">
        <v>250</v>
      </c>
      <c r="C21" s="112">
        <f>'T-cross 1.6 MT'!E19</f>
        <v>353309.81</v>
      </c>
      <c r="D21" s="112">
        <f>'T-cross 1.6 MT'!M19</f>
        <v>491503.85550000001</v>
      </c>
      <c r="E21" s="112">
        <f>'T-cross 1.6 MT'!I19</f>
        <v>346199.56</v>
      </c>
      <c r="F21" s="112">
        <f>'T-cross 1.6 MT'!Q19</f>
        <v>630951.62549999997</v>
      </c>
      <c r="G21" s="112">
        <f t="shared" ref="G21:G29" si="5">E21</f>
        <v>346199.56</v>
      </c>
      <c r="H21" s="112">
        <f>'T-cross 1.6 MT'!U19</f>
        <v>491503.85550000001</v>
      </c>
    </row>
    <row r="22" spans="2:8" ht="16.5" thickTop="1" thickBot="1">
      <c r="B22" s="109" t="s">
        <v>251</v>
      </c>
      <c r="C22" s="112">
        <f>'T-cross 1.6 AT'!E19</f>
        <v>353309.81</v>
      </c>
      <c r="D22" s="112">
        <f>'T-cross 1.6 AT'!M19</f>
        <v>463607.33999999997</v>
      </c>
      <c r="E22" s="112">
        <f>'T-cross 1.6 AT'!I19</f>
        <v>346199.56</v>
      </c>
      <c r="F22" s="112">
        <f>'T-cross 1.6 AT'!Q19</f>
        <v>603055.11</v>
      </c>
      <c r="G22" s="112">
        <f t="shared" si="5"/>
        <v>346199.56</v>
      </c>
      <c r="H22" s="112">
        <f>'T-cross 1.6 AT'!U19</f>
        <v>463607.33999999997</v>
      </c>
    </row>
    <row r="23" spans="2:8" ht="16.5" thickTop="1" thickBot="1">
      <c r="B23" s="109" t="s">
        <v>252</v>
      </c>
      <c r="C23" s="112">
        <f>'T-Cross 1.0 TSI AT'!E19</f>
        <v>339011.95999999996</v>
      </c>
      <c r="D23" s="112">
        <f>'T-Cross 1.0 TSI AT'!M19</f>
        <v>435296.05</v>
      </c>
      <c r="E23" s="112">
        <f>'T-Cross 1.0 TSI AT'!I19</f>
        <v>331901.70999999996</v>
      </c>
      <c r="F23" s="112">
        <f>'T-Cross 1.0 TSI AT'!Q19</f>
        <v>694550.64</v>
      </c>
      <c r="G23" s="112">
        <f t="shared" si="5"/>
        <v>331901.70999999996</v>
      </c>
      <c r="H23" s="112">
        <f>'T-Cross 1.0 TSI AT'!U19</f>
        <v>435296.05</v>
      </c>
    </row>
    <row r="24" spans="2:8" ht="16.5" thickTop="1" thickBot="1">
      <c r="B24" s="109" t="s">
        <v>253</v>
      </c>
      <c r="C24" s="112">
        <f>'Nivus 1.0 TSI AT'!E19</f>
        <v>339011.95999999996</v>
      </c>
      <c r="D24" s="112">
        <f>'Nivus 1.0 TSI AT'!M19</f>
        <v>435296.05</v>
      </c>
      <c r="E24" s="112">
        <f>'Nivus 1.0 TSI AT'!I19</f>
        <v>331901.70999999996</v>
      </c>
      <c r="F24" s="112">
        <f>'Nivus 1.0 TSI AT'!Q19</f>
        <v>694550.64</v>
      </c>
      <c r="G24" s="112">
        <f t="shared" si="5"/>
        <v>331901.70999999996</v>
      </c>
      <c r="H24" s="112">
        <f>'Nivus 1.0 TSI AT'!U19</f>
        <v>435296.05</v>
      </c>
    </row>
    <row r="25" spans="2:8" ht="16.5" thickTop="1" thickBot="1">
      <c r="B25" s="109" t="s">
        <v>254</v>
      </c>
      <c r="C25" s="112">
        <f>'Polo GTS'!E19</f>
        <v>339011.95999999996</v>
      </c>
      <c r="D25" s="112">
        <f>'Polo GTS'!M19</f>
        <v>453442.36</v>
      </c>
      <c r="E25" s="112">
        <f>'Polo GTS'!I19</f>
        <v>331901.70999999996</v>
      </c>
      <c r="F25" s="112">
        <f>'Polo GTS'!Q19</f>
        <v>684092.91999999993</v>
      </c>
      <c r="G25" s="112">
        <f t="shared" si="5"/>
        <v>331901.70999999996</v>
      </c>
      <c r="H25" s="112">
        <f>'Polo GTS'!U19</f>
        <v>453442.36</v>
      </c>
    </row>
    <row r="26" spans="2:8" ht="16.5" thickTop="1" thickBot="1">
      <c r="B26" s="109" t="s">
        <v>255</v>
      </c>
      <c r="C26" s="112">
        <f>'Virtus GTS'!E19</f>
        <v>339011.95999999996</v>
      </c>
      <c r="D26" s="112">
        <f>'Virtus GTS'!M19</f>
        <v>453442.36</v>
      </c>
      <c r="E26" s="112">
        <f>'Virtus GTS'!I19</f>
        <v>331901.70999999996</v>
      </c>
      <c r="F26" s="112">
        <f>'Virtus GTS'!Q19</f>
        <v>684092.91999999993</v>
      </c>
      <c r="G26" s="112">
        <f t="shared" si="5"/>
        <v>331901.70999999996</v>
      </c>
      <c r="H26" s="112">
        <f>'Virtus GTS'!U19</f>
        <v>453442.36</v>
      </c>
    </row>
    <row r="27" spans="2:8" ht="16.5" thickTop="1" thickBot="1">
      <c r="B27" s="113" t="s">
        <v>256</v>
      </c>
      <c r="C27" s="114">
        <f>'Taos AT'!E19</f>
        <v>388307.70999999996</v>
      </c>
      <c r="D27" s="114">
        <f>+'Taos AT'!M19</f>
        <v>513769.41</v>
      </c>
      <c r="E27" s="114">
        <f>+'Taos AT'!I19</f>
        <v>381197.45999999996</v>
      </c>
      <c r="F27" s="114">
        <f>+'Taos AT'!Q19</f>
        <v>744419.97</v>
      </c>
      <c r="G27" s="114">
        <f t="shared" si="5"/>
        <v>381197.45999999996</v>
      </c>
      <c r="H27" s="114">
        <f>+'Taos AT'!U19</f>
        <v>513769.41</v>
      </c>
    </row>
    <row r="28" spans="2:8" ht="16.5" thickTop="1" thickBot="1">
      <c r="B28" s="109" t="s">
        <v>257</v>
      </c>
      <c r="C28" s="112">
        <f>'Jetta 1.4 MT'!E19</f>
        <v>342129.76</v>
      </c>
      <c r="D28" s="112">
        <f>'Jetta 1.4 MT'!M19</f>
        <v>495487.9755</v>
      </c>
      <c r="E28" s="112">
        <f>'Jetta 1.4 MT'!I19</f>
        <v>335019.51</v>
      </c>
      <c r="F28" s="112">
        <f>'Jetta 1.4 MT'!Q19</f>
        <v>726138.5355</v>
      </c>
      <c r="G28" s="112">
        <f t="shared" si="5"/>
        <v>335019.51</v>
      </c>
      <c r="H28" s="112">
        <f>'Jetta 1.4 MT'!U19</f>
        <v>495487.9755</v>
      </c>
    </row>
    <row r="29" spans="2:8" ht="16.5" thickTop="1" thickBot="1">
      <c r="B29" s="109" t="s">
        <v>258</v>
      </c>
      <c r="C29" s="112">
        <f>'Jetta 1.4 AT'!E19</f>
        <v>339648.61</v>
      </c>
      <c r="D29" s="112">
        <f>'Jetta 1.4 AT'!M19</f>
        <v>465110.31</v>
      </c>
      <c r="E29" s="112">
        <f>'Jetta 1.4 AT'!I19</f>
        <v>332538.36</v>
      </c>
      <c r="F29" s="112">
        <f>'Jetta 1.4 AT'!Q19</f>
        <v>695760.87</v>
      </c>
      <c r="G29" s="112">
        <f t="shared" si="5"/>
        <v>332538.36</v>
      </c>
      <c r="H29" s="112">
        <f>'Jetta 1.4 AT'!U19</f>
        <v>465110.31</v>
      </c>
    </row>
    <row r="30" spans="2:8" ht="16.5" thickTop="1" thickBot="1">
      <c r="B30" s="105" t="s">
        <v>259</v>
      </c>
      <c r="C30" s="106">
        <f>'Jetta GLI'!E19</f>
        <v>378431.89999999997</v>
      </c>
      <c r="D30" s="106">
        <f>'Jetta GLI'!I19</f>
        <v>503599.67</v>
      </c>
      <c r="E30" s="106">
        <f>C30</f>
        <v>378431.89999999997</v>
      </c>
      <c r="F30" s="106">
        <f>'Jetta GLI'!M19</f>
        <v>747648.44</v>
      </c>
      <c r="G30" s="106">
        <f t="shared" ref="G30" si="6">C30</f>
        <v>378431.89999999997</v>
      </c>
      <c r="H30" s="106">
        <f>'Jetta GLI'!Q19</f>
        <v>569787.47</v>
      </c>
    </row>
    <row r="31" spans="2:8" ht="16.5" thickTop="1" thickBot="1">
      <c r="B31" s="105" t="s">
        <v>260</v>
      </c>
      <c r="C31" s="106">
        <f>'T-Cross 1.0 TSI MT'!E19</f>
        <v>339011.95999999996</v>
      </c>
      <c r="D31" s="106">
        <f>'T-Cross 1.0 TSI MT'!M19</f>
        <v>463192.56549999997</v>
      </c>
      <c r="E31" s="106">
        <f>'T-Cross 1.0 TSI MT'!I19</f>
        <v>331901.70999999996</v>
      </c>
      <c r="F31" s="106">
        <f>'T-Cross 1.0 TSI MT'!Q19</f>
        <v>705546.77549999987</v>
      </c>
      <c r="G31" s="106">
        <f>E31</f>
        <v>331901.70999999996</v>
      </c>
      <c r="H31" s="106">
        <f>'T-Cross 1.0 TSI MT'!U19</f>
        <v>463192.56549999997</v>
      </c>
    </row>
    <row r="32" spans="2:8" ht="16.5" thickTop="1" thickBot="1">
      <c r="B32" s="105" t="s">
        <v>261</v>
      </c>
      <c r="C32" s="106">
        <f>'Nivus 1.0 TSI MT'!E19</f>
        <v>339011.95999999996</v>
      </c>
      <c r="D32" s="106">
        <f>'Nivus 1.0 TSI MT'!M19</f>
        <v>463192.56549999997</v>
      </c>
      <c r="E32" s="106">
        <f>'Nivus 1.0 TSI MT'!I19</f>
        <v>331901.70999999996</v>
      </c>
      <c r="F32" s="106">
        <f>'Nivus 1.0 TSI MT'!Q19</f>
        <v>705546.77549999987</v>
      </c>
      <c r="G32" s="106">
        <f>E32</f>
        <v>331901.70999999996</v>
      </c>
      <c r="H32" s="106">
        <f>'Nivus 1.0 TSI MT'!U19</f>
        <v>463192.56549999997</v>
      </c>
    </row>
    <row r="33" spans="2:8" ht="16.5" thickTop="1" thickBot="1">
      <c r="B33" s="105" t="s">
        <v>262</v>
      </c>
      <c r="C33" s="106">
        <f>'Golf GTI'!E22</f>
        <v>385911.05</v>
      </c>
      <c r="D33" s="106">
        <f>'Golf GTI'!I22</f>
        <v>511078.81999999995</v>
      </c>
      <c r="E33" s="106">
        <f>C33</f>
        <v>385911.05</v>
      </c>
      <c r="F33" s="106">
        <f>'Golf GTI'!M22</f>
        <v>1144658.1439999999</v>
      </c>
      <c r="G33" s="106">
        <f t="shared" ref="G33" si="7">C33</f>
        <v>385911.05</v>
      </c>
      <c r="H33" s="106">
        <f>'Golf GTI'!Q22</f>
        <v>511078.81999999995</v>
      </c>
    </row>
    <row r="34" spans="2:8" ht="16.5" thickTop="1" thickBot="1">
      <c r="B34" s="109" t="s">
        <v>263</v>
      </c>
      <c r="C34" s="106">
        <f>'Golf R'!E21</f>
        <v>407973.64999999997</v>
      </c>
      <c r="D34" s="106">
        <f>'Golf R'!I21</f>
        <v>544172.72</v>
      </c>
      <c r="E34" s="106">
        <f>'Golf R'!M21</f>
        <v>546806.52320000005</v>
      </c>
      <c r="F34" s="106">
        <f>'Golf R'!Q21</f>
        <v>794173.87</v>
      </c>
      <c r="G34" s="106">
        <f t="shared" ref="G34" si="8">C34</f>
        <v>407973.64999999997</v>
      </c>
      <c r="H34" s="106">
        <f>'Golf R'!U21</f>
        <v>683005.5932</v>
      </c>
    </row>
    <row r="35" spans="2:8" ht="16.5" thickTop="1" thickBot="1">
      <c r="B35" s="109" t="s">
        <v>264</v>
      </c>
      <c r="C35" s="106">
        <f>'Golf 1.6 MPI MT'!E19</f>
        <v>349608.91</v>
      </c>
      <c r="D35" s="106">
        <f>'Golf 1.6 MPI MT'!M19</f>
        <v>487802.95549999998</v>
      </c>
      <c r="E35" s="106">
        <f>'Golf 1.6 MPI MT'!I19</f>
        <v>342498.66</v>
      </c>
      <c r="F35" s="106">
        <f>'Golf 1.6 MPI MT'!Q19</f>
        <v>655897.59549999994</v>
      </c>
      <c r="G35" s="106">
        <f>'Golf 1.6 MPI MT'!I19</f>
        <v>342498.66</v>
      </c>
      <c r="H35" s="106">
        <f>'Golf 1.6 MPI MT'!U19</f>
        <v>487802.95549999998</v>
      </c>
    </row>
    <row r="36" spans="2:8" ht="16.5" thickTop="1" thickBot="1">
      <c r="B36" s="109" t="s">
        <v>265</v>
      </c>
      <c r="C36" s="106">
        <f>'Golf 1.6 MPI AT'!E19</f>
        <v>349608.91</v>
      </c>
      <c r="D36" s="106">
        <f>'Golf 1.6 MPI AT'!M19</f>
        <v>459906.44</v>
      </c>
      <c r="E36" s="106">
        <f>'Golf 1.6 MPI AT'!I19</f>
        <v>342498.66</v>
      </c>
      <c r="F36" s="106">
        <f>'Golf 1.6 MPI AT'!Q19</f>
        <v>628001.07999999996</v>
      </c>
      <c r="G36" s="106">
        <f>'Golf 1.6 MPI AT'!I19</f>
        <v>342498.66</v>
      </c>
      <c r="H36" s="106">
        <f>'Golf 1.6 MPI AT'!U19</f>
        <v>459906.44</v>
      </c>
    </row>
    <row r="37" spans="2:8" ht="16.5" thickTop="1" thickBot="1">
      <c r="B37" s="109" t="s">
        <v>266</v>
      </c>
      <c r="C37" s="106">
        <f>'Golf 1.4 AT'!E19</f>
        <v>366756.81</v>
      </c>
      <c r="D37" s="106">
        <f>'Golf 1.4 AT'!M19</f>
        <v>481187.20999999996</v>
      </c>
      <c r="E37" s="106">
        <f>'Golf 1.4 AT'!I19</f>
        <v>359646.56</v>
      </c>
      <c r="F37" s="106">
        <f>'Golf 1.4 AT'!Q19</f>
        <v>735171.28999999992</v>
      </c>
      <c r="G37" s="106">
        <f>'Golf 1.4 AT'!I19</f>
        <v>359646.56</v>
      </c>
      <c r="H37" s="106">
        <f>'Golf 1.4 AT'!U19</f>
        <v>481187.20999999996</v>
      </c>
    </row>
    <row r="38" spans="2:8" ht="16.5" thickTop="1" thickBot="1">
      <c r="B38" s="109" t="s">
        <v>267</v>
      </c>
      <c r="C38" s="106">
        <f>'Golf 1.4 MT'!E19</f>
        <v>349608.91</v>
      </c>
      <c r="D38" s="106">
        <f>'Golf 1.4 MT'!M19</f>
        <v>491935.82549999998</v>
      </c>
      <c r="E38" s="106">
        <f>'Golf 1.4 MT'!I19</f>
        <v>342498.66</v>
      </c>
      <c r="F38" s="106">
        <f>'Golf 1.4 MT'!Q19</f>
        <v>745919.90549999988</v>
      </c>
      <c r="G38" s="106">
        <f>'Golf 1.4 MT'!I19</f>
        <v>342498.66</v>
      </c>
      <c r="H38" s="106">
        <f>'Golf 1.4 MT'!U19</f>
        <v>491935.82549999998</v>
      </c>
    </row>
    <row r="39" spans="2:8" ht="16.5" thickTop="1" thickBot="1">
      <c r="B39" s="109" t="s">
        <v>268</v>
      </c>
      <c r="C39" s="112">
        <f>'Polo TSI 1.0 AT'!E19</f>
        <v>339011.95999999996</v>
      </c>
      <c r="D39" s="112">
        <f>'Polo TSI 1.0 AT'!M19</f>
        <v>435296.05</v>
      </c>
      <c r="E39" s="112">
        <f>'Polo TSI 1.0 AT'!I19</f>
        <v>331901.70999999996</v>
      </c>
      <c r="F39" s="112">
        <f>'Polo TSI 1.0 AT'!Q19</f>
        <v>677650.26</v>
      </c>
      <c r="G39" s="112">
        <f>'Polo TSI 1.0 AT'!I19</f>
        <v>331901.70999999996</v>
      </c>
      <c r="H39" s="112">
        <f>'Polo TSI 1.0 AT'!U19</f>
        <v>435296.05</v>
      </c>
    </row>
    <row r="40" spans="2:8" ht="16.5" thickTop="1" thickBot="1">
      <c r="B40" s="109" t="s">
        <v>269</v>
      </c>
      <c r="C40" s="112">
        <f>'Virtus TSI 1.0 AT'!E19</f>
        <v>339011.95999999996</v>
      </c>
      <c r="D40" s="112">
        <f>'Virtus TSI 1.0 AT'!M19</f>
        <v>435296.05</v>
      </c>
      <c r="E40" s="112">
        <f>'Virtus TSI 1.0 AT'!I19</f>
        <v>331901.70999999996</v>
      </c>
      <c r="F40" s="112">
        <f>'Virtus TSI 1.0 AT'!Q19</f>
        <v>677650.26</v>
      </c>
      <c r="G40" s="112">
        <f>'Virtus TSI 1.0 AT'!I19</f>
        <v>331901.70999999996</v>
      </c>
      <c r="H40" s="112">
        <f>'Virtus TSI 1.0 AT'!U19</f>
        <v>435296.05</v>
      </c>
    </row>
    <row r="41" spans="2:8" ht="16.5" thickTop="1" thickBot="1">
      <c r="B41" s="109" t="s">
        <v>270</v>
      </c>
      <c r="C41" s="112">
        <f>'Atlas 2.0T 4Motion HL'!E22</f>
        <v>418521.21499999997</v>
      </c>
      <c r="D41" s="112">
        <f>'Atlas 2.0T 4Motion HL'!I22</f>
        <v>693676.91819999996</v>
      </c>
      <c r="E41" s="112">
        <f>C41</f>
        <v>418521.21499999997</v>
      </c>
      <c r="F41" s="112">
        <f>'Atlas 2.0T 4Motion HL'!M22</f>
        <v>1050644.7882000001</v>
      </c>
      <c r="G41" s="112">
        <f>C41</f>
        <v>418521.21499999997</v>
      </c>
      <c r="H41" s="112">
        <f>'Atlas 2.0T 4Motion HL'!Q22</f>
        <v>693676.91819999996</v>
      </c>
    </row>
    <row r="42" spans="2:8" ht="16.5" thickTop="1" thickBot="1">
      <c r="B42" s="109" t="s">
        <v>271</v>
      </c>
      <c r="C42" s="112">
        <f>ID.4!E22</f>
        <v>269590.93</v>
      </c>
      <c r="D42" s="112">
        <f>ID.4!I22</f>
        <v>341577.6</v>
      </c>
      <c r="E42" s="112">
        <f>C42</f>
        <v>269590.93</v>
      </c>
      <c r="F42" s="112">
        <f>ID.4!M22</f>
        <v>341577.6</v>
      </c>
      <c r="G42" s="112">
        <f>C42</f>
        <v>269590.93</v>
      </c>
      <c r="H42" s="112">
        <f>ID.4!Q22</f>
        <v>700785.76399999997</v>
      </c>
    </row>
    <row r="43" spans="2:8" ht="16.5" thickTop="1" thickBot="1">
      <c r="B43" s="105" t="s">
        <v>272</v>
      </c>
      <c r="C43" s="106">
        <f>'Jetta GLI PA'!E19</f>
        <v>375245.07999999996</v>
      </c>
      <c r="D43" s="106">
        <f>'Jetta GLI PA'!I19</f>
        <v>669116.06789999991</v>
      </c>
      <c r="E43" s="106">
        <f>C43</f>
        <v>375245.07999999996</v>
      </c>
      <c r="F43" s="106">
        <f>'Jetta GLI PA'!M19</f>
        <v>913164.83789999981</v>
      </c>
      <c r="G43" s="106">
        <f t="shared" ref="G43" si="9">C43</f>
        <v>375245.07999999996</v>
      </c>
      <c r="H43" s="106">
        <f>'Jetta GLI PA'!Q19</f>
        <v>669116.06789999991</v>
      </c>
    </row>
    <row r="44" spans="2:8" s="104" customFormat="1" ht="16.5" customHeight="1" thickTop="1" thickBot="1">
      <c r="B44" s="105" t="s">
        <v>273</v>
      </c>
      <c r="C44" s="106">
        <f>'Tera 1.6 MT'!E19</f>
        <v>353309.81</v>
      </c>
      <c r="D44" s="106">
        <f>'Tera 1.6 MT'!M19</f>
        <v>485669.94</v>
      </c>
      <c r="E44" s="106">
        <f>'Tera 1.6 MT'!I19</f>
        <v>346199.56</v>
      </c>
      <c r="F44" s="106">
        <f>'Tera 1.6 MT'!Q19</f>
        <v>625117.71</v>
      </c>
      <c r="G44" s="106">
        <f t="shared" ref="G44" si="10">E44</f>
        <v>346199.56</v>
      </c>
      <c r="H44" s="106">
        <f>'Tera 1.6 MT'!U19</f>
        <v>485669.94</v>
      </c>
    </row>
    <row r="45" spans="2:8" s="104" customFormat="1" ht="16.5" customHeight="1" thickTop="1" thickBot="1">
      <c r="B45" s="105" t="s">
        <v>274</v>
      </c>
      <c r="C45" s="106">
        <f>'Tera 1.0 AT'!E20</f>
        <v>369276.04</v>
      </c>
      <c r="D45" s="106">
        <f>'Tera 1.0 AT'!I20</f>
        <v>465560.13</v>
      </c>
      <c r="E45" s="106">
        <f>'Tera 1.0 AT'!M20</f>
        <v>362165.79</v>
      </c>
      <c r="F45" s="106">
        <f>'Tera 1.0 AT'!Q20</f>
        <v>688347.16999999993</v>
      </c>
      <c r="G45" s="106">
        <f>'Tera 1.0 AT'!U20</f>
        <v>400928.85</v>
      </c>
      <c r="H45" s="106">
        <f>'Tera 1.0 AT'!Y20</f>
        <v>465560.13</v>
      </c>
    </row>
    <row r="46" spans="2:8" s="104" customFormat="1" ht="16.5" customHeight="1" thickTop="1" thickBot="1">
      <c r="B46" s="105" t="s">
        <v>275</v>
      </c>
      <c r="C46" s="106">
        <f>'Nuevo Tiguan'!E23</f>
        <v>355725.51</v>
      </c>
      <c r="D46" s="106">
        <f>'Nuevo Tiguan'!M23</f>
        <v>470155.91</v>
      </c>
      <c r="E46" s="106">
        <f>'Nuevo Tiguan'!I23</f>
        <v>348615.26</v>
      </c>
      <c r="F46" s="106">
        <f>'Nuevo Tiguan'!Q23</f>
        <v>724139.99</v>
      </c>
      <c r="G46" s="106">
        <f>'Nuevo Tiguan'!I23</f>
        <v>348615.26</v>
      </c>
      <c r="H46" s="106">
        <f>'Nuevo Tiguan'!U23</f>
        <v>470155.91</v>
      </c>
    </row>
    <row r="47" spans="2:8" s="104" customFormat="1" ht="16.5" customHeight="1" thickTop="1" thickBot="1">
      <c r="B47" s="105" t="s">
        <v>276</v>
      </c>
      <c r="C47" s="106">
        <f>'Polo 1.0 AT (Tier)'!E20</f>
        <v>369276.04</v>
      </c>
      <c r="D47" s="106">
        <f>'Polo 1.0 AT (Tier)'!I20</f>
        <v>465560.13</v>
      </c>
      <c r="E47" s="106">
        <f>'Polo 1.0 AT (Tier)'!M20</f>
        <v>362165.79</v>
      </c>
      <c r="F47" s="106">
        <f>'Polo 1.0 AT (Tier)'!Q20</f>
        <v>688347.16999999993</v>
      </c>
      <c r="G47" s="106">
        <f>'Polo 1.0 AT (Tier)'!U20</f>
        <v>400928.85</v>
      </c>
      <c r="H47" s="106">
        <f>'Polo 1.0 AT (Tier)'!Y20</f>
        <v>465560.13</v>
      </c>
    </row>
    <row r="48" spans="2:8" s="104" customFormat="1" ht="16.5" customHeight="1" thickTop="1" thickBot="1">
      <c r="B48" s="105" t="s">
        <v>277</v>
      </c>
      <c r="C48" s="106">
        <f>'Virtus 1.0 AT (Tier)'!E20</f>
        <v>369276.04</v>
      </c>
      <c r="D48" s="106">
        <f>'Virtus 1.0 AT (Tier)'!I20</f>
        <v>465560.13</v>
      </c>
      <c r="E48" s="106">
        <f>'Virtus 1.0 AT (Tier)'!M20</f>
        <v>362165.79</v>
      </c>
      <c r="F48" s="106">
        <f>'Virtus 1.0 AT (Tier)'!Q20</f>
        <v>688347.16999999993</v>
      </c>
      <c r="G48" s="106">
        <f>'Virtus 1.0 AT (Tier)'!U20</f>
        <v>400928.85</v>
      </c>
      <c r="H48" s="106">
        <f>'Virtus 1.0 AT (Tier)'!Y20</f>
        <v>465560.13</v>
      </c>
    </row>
    <row r="49" spans="2:8" s="104" customFormat="1" ht="16.5" customHeight="1" thickTop="1" thickBot="1">
      <c r="B49" s="105" t="s">
        <v>278</v>
      </c>
      <c r="C49" s="106">
        <f>'Nivus 1.0 AT (Tier)'!E20</f>
        <v>339011.95999999996</v>
      </c>
      <c r="D49" s="106">
        <f>'Nivus 1.0 AT (Tier)'!I20</f>
        <v>435296.05</v>
      </c>
      <c r="E49" s="106">
        <f>'Nivus 1.0 AT (Tier)'!M20</f>
        <v>331901.70999999996</v>
      </c>
      <c r="F49" s="106">
        <f>'Nivus 1.0 AT (Tier)'!Q20</f>
        <v>658083.09</v>
      </c>
      <c r="G49" s="106">
        <f>'Nivus 1.0 AT (Tier)'!U20</f>
        <v>370664.76999999996</v>
      </c>
      <c r="H49" s="106">
        <f>'Nivus 1.0 AT (Tier)'!Y20</f>
        <v>435296.05</v>
      </c>
    </row>
    <row r="50" spans="2:8" s="104" customFormat="1" ht="16.5" customHeight="1" thickTop="1" thickBot="1">
      <c r="B50" s="105" t="s">
        <v>279</v>
      </c>
      <c r="C50" s="106">
        <f>'T-Cross 1.0 AT (Tier)'!E20</f>
        <v>339011.95999999996</v>
      </c>
      <c r="D50" s="106">
        <f>'T-Cross 1.0 AT (Tier)'!I20</f>
        <v>435296.05</v>
      </c>
      <c r="E50" s="106">
        <f>'T-Cross 1.0 AT (Tier)'!M20</f>
        <v>331901.70999999996</v>
      </c>
      <c r="F50" s="106">
        <f>'T-Cross 1.0 AT (Tier)'!Q20</f>
        <v>658083.09</v>
      </c>
      <c r="G50" s="106">
        <f>'T-Cross 1.0 AT (Tier)'!U20</f>
        <v>370664.76999999996</v>
      </c>
      <c r="H50" s="106">
        <f>'T-Cross 1.0 AT (Tier)'!Y20</f>
        <v>435296.05</v>
      </c>
    </row>
    <row r="51" spans="2:8" ht="15.75" thickTop="1"/>
  </sheetData>
  <sheetProtection selectLockedCells="1"/>
  <mergeCells count="3">
    <mergeCell ref="C4:H4"/>
    <mergeCell ref="B4:B5"/>
    <mergeCell ref="B2:H2"/>
  </mergeCells>
  <pageMargins left="0.7" right="0.7" top="0.75" bottom="0.75" header="0.3" footer="0.3"/>
  <pageSetup scale="75" orientation="portrait" r:id="rId1"/>
  <headerFooter>
    <oddFooter>&amp;C&amp;"Calibri"&amp;11&amp;K000000&amp;"Calibri"&amp;11&amp;K000000_x000D_&amp;1#&amp;"Arial"&amp;8&amp;K000000Internal</oddFooter>
  </headerFooter>
  <ignoredErrors>
    <ignoredError sqref="F13:G13 F6 E9 G26 G30 G7:G10 F35:F38 E7 F39:F40 F46" 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A5C2-EF6A-4AB5-9ADE-36A0CC7B15E2}">
  <dimension ref="A1:U19"/>
  <sheetViews>
    <sheetView showGridLines="0" workbookViewId="0">
      <selection activeCell="C6" sqref="C6"/>
    </sheetView>
  </sheetViews>
  <sheetFormatPr baseColWidth="10" defaultColWidth="11.42578125" defaultRowHeight="15"/>
  <cols>
    <col min="1" max="1" width="4.7109375" customWidth="1"/>
    <col min="2" max="2" width="18.28515625" bestFit="1" customWidth="1"/>
    <col min="3" max="3" width="14.28515625" bestFit="1" customWidth="1"/>
    <col min="4" max="4" width="5" bestFit="1" customWidth="1"/>
    <col min="5" max="5" width="12.7109375" customWidth="1"/>
    <col min="6" max="6" width="18.28515625" bestFit="1" customWidth="1"/>
    <col min="7" max="7" width="14.28515625" bestFit="1" customWidth="1"/>
    <col min="8" max="8" width="5" bestFit="1" customWidth="1"/>
    <col min="9" max="9" width="12.7109375" customWidth="1"/>
    <col min="10" max="10" width="18.28515625" bestFit="1" customWidth="1"/>
    <col min="11" max="11" width="14.28515625" bestFit="1" customWidth="1"/>
    <col min="12" max="12" width="5" bestFit="1" customWidth="1"/>
    <col min="13" max="13" width="12.7109375" customWidth="1"/>
    <col min="14" max="14" width="18.28515625" bestFit="1" customWidth="1"/>
    <col min="15" max="15" width="14.28515625" bestFit="1" customWidth="1"/>
    <col min="16" max="16" width="5" bestFit="1" customWidth="1"/>
    <col min="17" max="17" width="12.7109375" customWidth="1"/>
    <col min="18" max="18" width="18.2851562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405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1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50" t="s">
        <v>349</v>
      </c>
      <c r="K2" s="151"/>
      <c r="L2" s="151"/>
      <c r="M2" s="151"/>
      <c r="N2" s="150" t="s">
        <v>349</v>
      </c>
      <c r="O2" s="151"/>
      <c r="P2" s="151"/>
      <c r="Q2" s="151"/>
      <c r="R2" s="150" t="s">
        <v>349</v>
      </c>
      <c r="S2" s="151"/>
      <c r="T2" s="151"/>
      <c r="U2" s="156"/>
    </row>
    <row r="3" spans="1:21" ht="15.75" customHeight="1">
      <c r="A3" s="1"/>
      <c r="B3" s="161" t="s">
        <v>368</v>
      </c>
      <c r="C3" s="162"/>
      <c r="D3" s="162"/>
      <c r="E3" s="162"/>
      <c r="F3" s="161" t="s">
        <v>369</v>
      </c>
      <c r="G3" s="162"/>
      <c r="H3" s="162"/>
      <c r="I3" s="162"/>
      <c r="J3" s="163" t="s">
        <v>351</v>
      </c>
      <c r="K3" s="164"/>
      <c r="L3" s="164"/>
      <c r="M3" s="164"/>
      <c r="N3" s="163" t="s">
        <v>352</v>
      </c>
      <c r="O3" s="164"/>
      <c r="P3" s="164"/>
      <c r="Q3" s="164"/>
      <c r="R3" s="163" t="s">
        <v>353</v>
      </c>
      <c r="S3" s="164"/>
      <c r="T3" s="164"/>
      <c r="U3" s="165"/>
    </row>
    <row r="4" spans="1:21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4" t="s">
        <v>1</v>
      </c>
      <c r="K4" s="15" t="s">
        <v>354</v>
      </c>
      <c r="L4" s="16" t="s">
        <v>355</v>
      </c>
      <c r="M4" s="16" t="s">
        <v>356</v>
      </c>
      <c r="N4" s="14" t="s">
        <v>1</v>
      </c>
      <c r="O4" s="15" t="s">
        <v>354</v>
      </c>
      <c r="P4" s="16" t="s">
        <v>355</v>
      </c>
      <c r="Q4" s="16" t="s">
        <v>356</v>
      </c>
      <c r="R4" s="14" t="s">
        <v>1</v>
      </c>
      <c r="S4" s="15" t="s">
        <v>354</v>
      </c>
      <c r="T4" s="16" t="s">
        <v>355</v>
      </c>
      <c r="U4" s="17" t="s">
        <v>356</v>
      </c>
    </row>
    <row r="5" spans="1:21"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91"/>
      <c r="L5" s="102">
        <v>2.1</v>
      </c>
      <c r="M5" s="65">
        <f>L5*'Matriz de Carga'!G4</f>
        <v>194670</v>
      </c>
      <c r="N5" s="91" t="s">
        <v>357</v>
      </c>
      <c r="O5" s="91"/>
      <c r="P5" s="102">
        <v>2.7</v>
      </c>
      <c r="Q5" s="90">
        <f>P5*'Matriz de Carga'!G4</f>
        <v>250290.00000000003</v>
      </c>
      <c r="R5" s="63" t="s">
        <v>357</v>
      </c>
      <c r="S5" s="91"/>
      <c r="T5" s="102">
        <v>2.1</v>
      </c>
      <c r="U5" s="65">
        <f>T5*'Matriz de Carga'!G4</f>
        <v>194670</v>
      </c>
    </row>
    <row r="6" spans="1:21">
      <c r="B6" s="66" t="s">
        <v>358</v>
      </c>
      <c r="C6" s="67" t="s">
        <v>406</v>
      </c>
      <c r="D6" s="68">
        <v>4</v>
      </c>
      <c r="E6" s="69">
        <f>D6*'Matriz de Carga'!G5</f>
        <v>63600</v>
      </c>
      <c r="F6" s="66" t="s">
        <v>358</v>
      </c>
      <c r="G6" s="67" t="s">
        <v>406</v>
      </c>
      <c r="H6" s="68">
        <v>4</v>
      </c>
      <c r="I6" s="69">
        <f>E6</f>
        <v>63600</v>
      </c>
      <c r="J6" s="66" t="s">
        <v>358</v>
      </c>
      <c r="K6" s="67" t="s">
        <v>406</v>
      </c>
      <c r="L6" s="68">
        <v>4</v>
      </c>
      <c r="M6" s="70">
        <f>E6</f>
        <v>63600</v>
      </c>
      <c r="N6" s="67" t="s">
        <v>358</v>
      </c>
      <c r="O6" s="67" t="s">
        <v>406</v>
      </c>
      <c r="P6" s="68">
        <v>4</v>
      </c>
      <c r="Q6" s="69">
        <f>E6</f>
        <v>63600</v>
      </c>
      <c r="R6" s="66" t="s">
        <v>358</v>
      </c>
      <c r="S6" s="67" t="s">
        <v>406</v>
      </c>
      <c r="T6" s="68">
        <v>4</v>
      </c>
      <c r="U6" s="70">
        <f>E6</f>
        <v>63600</v>
      </c>
    </row>
    <row r="7" spans="1:21"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7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329</v>
      </c>
      <c r="G10" s="73" t="s">
        <v>330</v>
      </c>
      <c r="H10" s="68">
        <v>3</v>
      </c>
      <c r="I10" s="48">
        <f>VLOOKUP(G10,'Matriz de Carga'!$B$3:$C$59,2,0)*H10</f>
        <v>2085</v>
      </c>
      <c r="J10" s="66" t="s">
        <v>319</v>
      </c>
      <c r="K10" s="67" t="s">
        <v>320</v>
      </c>
      <c r="L10" s="76">
        <v>1.1499999999999999</v>
      </c>
      <c r="M10" s="71">
        <f>VLOOKUP(K10,'Matriz de Carga'!$B$3:$C$59,2,0)*L10</f>
        <v>37585.449999999997</v>
      </c>
      <c r="N10" s="67" t="s">
        <v>297</v>
      </c>
      <c r="O10" s="88" t="s">
        <v>300</v>
      </c>
      <c r="P10" s="68">
        <v>4</v>
      </c>
      <c r="Q10" s="48">
        <f>VLOOKUP(O10,'Matriz de Carga'!$B$3:$C$59,2,0)*P10</f>
        <v>114452</v>
      </c>
      <c r="R10" s="66" t="s">
        <v>319</v>
      </c>
      <c r="S10" s="67" t="s">
        <v>320</v>
      </c>
      <c r="T10" s="76">
        <v>1.1499999999999999</v>
      </c>
      <c r="U10" s="71">
        <f>VLOOKUP(S10,'Matriz de Carga'!$B$3:$C$59,2,0)*T10</f>
        <v>37585.449999999997</v>
      </c>
    </row>
    <row r="11" spans="1:21">
      <c r="B11" s="72" t="s">
        <v>329</v>
      </c>
      <c r="C11" s="73" t="s">
        <v>330</v>
      </c>
      <c r="D11" s="68">
        <v>3</v>
      </c>
      <c r="E11" s="48">
        <f>VLOOKUP(C11,'Matriz de Carga'!$B$3:$C$59,2,0)*D11</f>
        <v>2085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329</v>
      </c>
      <c r="K12" s="73" t="s">
        <v>330</v>
      </c>
      <c r="L12" s="68">
        <v>3</v>
      </c>
      <c r="M12" s="71">
        <f>VLOOKUP(K12,'Matriz de Carga'!$B$3:$C$59,2,0)*L12</f>
        <v>2085</v>
      </c>
      <c r="N12" s="67" t="s">
        <v>319</v>
      </c>
      <c r="O12" s="67" t="s">
        <v>320</v>
      </c>
      <c r="P12" s="76">
        <v>1.1499999999999999</v>
      </c>
      <c r="Q12" s="48">
        <f>VLOOKUP(O12,'Matriz de Carga'!$B$3:$C$59,2,0)*P12</f>
        <v>37585.449999999997</v>
      </c>
      <c r="R12" s="72" t="s">
        <v>329</v>
      </c>
      <c r="S12" s="73" t="s">
        <v>330</v>
      </c>
      <c r="T12" s="68">
        <v>3</v>
      </c>
      <c r="U12" s="71">
        <f>VLOOKUP(S12,'Matriz de Carga'!$B$3:$C$59,2,0)*T12</f>
        <v>2085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76"/>
      <c r="M14" s="70" t="s">
        <v>361</v>
      </c>
      <c r="N14" s="73" t="s">
        <v>329</v>
      </c>
      <c r="O14" s="73" t="s">
        <v>330</v>
      </c>
      <c r="P14" s="68">
        <v>3</v>
      </c>
      <c r="Q14" s="48">
        <f>VLOOKUP(O14,'Matriz de Carga'!$B$3:$C$59,2,0)*P14</f>
        <v>2085</v>
      </c>
      <c r="R14" s="66"/>
      <c r="S14" s="67"/>
      <c r="T14" s="76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7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142724</v>
      </c>
      <c r="F16" s="74" t="s">
        <v>362</v>
      </c>
      <c r="G16" s="75"/>
      <c r="H16" s="75"/>
      <c r="I16" s="77">
        <f>SUM(I6:I15)</f>
        <v>136749</v>
      </c>
      <c r="J16" s="74" t="s">
        <v>362</v>
      </c>
      <c r="K16" s="75"/>
      <c r="L16" s="75"/>
      <c r="M16" s="78">
        <f>SUM(M6:M15)</f>
        <v>206706.45</v>
      </c>
      <c r="N16" s="75" t="s">
        <v>362</v>
      </c>
      <c r="O16" s="75"/>
      <c r="P16" s="75"/>
      <c r="Q16" s="77">
        <f>SUM(Q6:Q15)</f>
        <v>344910.45</v>
      </c>
      <c r="R16" s="74" t="s">
        <v>362</v>
      </c>
      <c r="S16" s="75"/>
      <c r="T16" s="75"/>
      <c r="U16" s="78">
        <f>SUM(U6:U15)</f>
        <v>206706.45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287504</v>
      </c>
      <c r="F18" s="84" t="s">
        <v>364</v>
      </c>
      <c r="G18" s="85"/>
      <c r="H18" s="85"/>
      <c r="I18" s="86">
        <f>I16+I5+I17</f>
        <v>281529</v>
      </c>
      <c r="J18" s="84" t="s">
        <v>364</v>
      </c>
      <c r="K18" s="85"/>
      <c r="L18" s="85"/>
      <c r="M18" s="86">
        <f>M16+M5+M17</f>
        <v>416376.45</v>
      </c>
      <c r="N18" s="84" t="s">
        <v>364</v>
      </c>
      <c r="O18" s="85"/>
      <c r="P18" s="85"/>
      <c r="Q18" s="86">
        <f>Q16+Q5+Q17</f>
        <v>610200.45000000007</v>
      </c>
      <c r="R18" s="84" t="s">
        <v>364</v>
      </c>
      <c r="S18" s="85"/>
      <c r="T18" s="85"/>
      <c r="U18" s="87">
        <f>U16+U5+U17</f>
        <v>416376.45</v>
      </c>
    </row>
    <row r="19" spans="2:21" ht="15.75" thickBot="1">
      <c r="B19" s="84" t="s">
        <v>365</v>
      </c>
      <c r="C19" s="85"/>
      <c r="D19" s="85"/>
      <c r="E19" s="86">
        <f>E18*1.19</f>
        <v>342129.76</v>
      </c>
      <c r="F19" s="84" t="s">
        <v>365</v>
      </c>
      <c r="G19" s="85"/>
      <c r="H19" s="85"/>
      <c r="I19" s="86">
        <f>I18*1.19</f>
        <v>335019.51</v>
      </c>
      <c r="J19" s="84" t="s">
        <v>366</v>
      </c>
      <c r="K19" s="85"/>
      <c r="L19" s="85"/>
      <c r="M19" s="86">
        <f>M18*1.19</f>
        <v>495487.9755</v>
      </c>
      <c r="N19" s="84" t="s">
        <v>366</v>
      </c>
      <c r="O19" s="85"/>
      <c r="P19" s="85"/>
      <c r="Q19" s="86">
        <f>Q18*1.19</f>
        <v>726138.5355</v>
      </c>
      <c r="R19" s="84" t="s">
        <v>366</v>
      </c>
      <c r="S19" s="85"/>
      <c r="T19" s="85"/>
      <c r="U19" s="87">
        <f>U18*1.19</f>
        <v>495487.9755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honeticPr fontId="31" type="noConversion"/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31BF-3B27-4D1F-99D6-65D227E0F37C}">
  <dimension ref="A1:U19"/>
  <sheetViews>
    <sheetView showGridLines="0" workbookViewId="0">
      <selection activeCell="E7" sqref="E7"/>
    </sheetView>
  </sheetViews>
  <sheetFormatPr baseColWidth="10" defaultColWidth="11.42578125" defaultRowHeight="15"/>
  <cols>
    <col min="1" max="1" width="4.7109375" customWidth="1"/>
    <col min="2" max="2" width="18.28515625" bestFit="1" customWidth="1"/>
    <col min="3" max="3" width="14.28515625" bestFit="1" customWidth="1"/>
    <col min="4" max="4" width="5" bestFit="1" customWidth="1"/>
    <col min="5" max="5" width="12.7109375" customWidth="1"/>
    <col min="6" max="6" width="18.28515625" bestFit="1" customWidth="1"/>
    <col min="7" max="7" width="14.28515625" bestFit="1" customWidth="1"/>
    <col min="8" max="8" width="5" bestFit="1" customWidth="1"/>
    <col min="9" max="9" width="12.7109375" customWidth="1"/>
    <col min="10" max="10" width="18.28515625" bestFit="1" customWidth="1"/>
    <col min="11" max="11" width="14.28515625" bestFit="1" customWidth="1"/>
    <col min="12" max="12" width="5" bestFit="1" customWidth="1"/>
    <col min="13" max="13" width="12.7109375" customWidth="1"/>
    <col min="14" max="14" width="18.28515625" bestFit="1" customWidth="1"/>
    <col min="15" max="15" width="14.28515625" bestFit="1" customWidth="1"/>
    <col min="16" max="16" width="5" bestFit="1" customWidth="1"/>
    <col min="17" max="17" width="12.7109375" customWidth="1"/>
    <col min="18" max="18" width="18.2851562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407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1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50" t="s">
        <v>349</v>
      </c>
      <c r="K2" s="151"/>
      <c r="L2" s="151"/>
      <c r="M2" s="151"/>
      <c r="N2" s="150" t="s">
        <v>349</v>
      </c>
      <c r="O2" s="151"/>
      <c r="P2" s="151"/>
      <c r="Q2" s="151"/>
      <c r="R2" s="150" t="s">
        <v>349</v>
      </c>
      <c r="S2" s="151"/>
      <c r="T2" s="151"/>
      <c r="U2" s="156"/>
    </row>
    <row r="3" spans="1:21" ht="15.75" customHeight="1">
      <c r="A3" s="1"/>
      <c r="B3" s="161" t="s">
        <v>368</v>
      </c>
      <c r="C3" s="162"/>
      <c r="D3" s="162"/>
      <c r="E3" s="162"/>
      <c r="F3" s="161" t="s">
        <v>369</v>
      </c>
      <c r="G3" s="162"/>
      <c r="H3" s="162"/>
      <c r="I3" s="162"/>
      <c r="J3" s="163" t="s">
        <v>351</v>
      </c>
      <c r="K3" s="164"/>
      <c r="L3" s="164"/>
      <c r="M3" s="164"/>
      <c r="N3" s="163" t="s">
        <v>352</v>
      </c>
      <c r="O3" s="164"/>
      <c r="P3" s="164"/>
      <c r="Q3" s="164"/>
      <c r="R3" s="163" t="s">
        <v>353</v>
      </c>
      <c r="S3" s="164"/>
      <c r="T3" s="164"/>
      <c r="U3" s="165"/>
    </row>
    <row r="4" spans="1:21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4" t="s">
        <v>1</v>
      </c>
      <c r="K4" s="15" t="s">
        <v>354</v>
      </c>
      <c r="L4" s="16" t="s">
        <v>355</v>
      </c>
      <c r="M4" s="16" t="s">
        <v>356</v>
      </c>
      <c r="N4" s="14" t="s">
        <v>1</v>
      </c>
      <c r="O4" s="15" t="s">
        <v>354</v>
      </c>
      <c r="P4" s="16" t="s">
        <v>355</v>
      </c>
      <c r="Q4" s="16" t="s">
        <v>356</v>
      </c>
      <c r="R4" s="14" t="s">
        <v>1</v>
      </c>
      <c r="S4" s="15" t="s">
        <v>354</v>
      </c>
      <c r="T4" s="16" t="s">
        <v>355</v>
      </c>
      <c r="U4" s="17" t="s">
        <v>356</v>
      </c>
    </row>
    <row r="5" spans="1:21"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91"/>
      <c r="L5" s="102">
        <v>1.9</v>
      </c>
      <c r="M5" s="65">
        <f>L5*'Matriz de Carga'!G4</f>
        <v>176130</v>
      </c>
      <c r="N5" s="91" t="s">
        <v>357</v>
      </c>
      <c r="O5" s="91"/>
      <c r="P5" s="102">
        <v>2.5</v>
      </c>
      <c r="Q5" s="90">
        <f>P5*'Matriz de Carga'!G4</f>
        <v>231750</v>
      </c>
      <c r="R5" s="63" t="s">
        <v>357</v>
      </c>
      <c r="S5" s="91"/>
      <c r="T5" s="102">
        <v>1.9</v>
      </c>
      <c r="U5" s="65">
        <f>T5*'Matriz de Carga'!G4</f>
        <v>176130</v>
      </c>
    </row>
    <row r="6" spans="1:21">
      <c r="B6" s="66" t="s">
        <v>358</v>
      </c>
      <c r="C6" s="67" t="s">
        <v>406</v>
      </c>
      <c r="D6" s="68">
        <v>4</v>
      </c>
      <c r="E6" s="69">
        <f>D6*'Matriz de Carga'!G5</f>
        <v>63600</v>
      </c>
      <c r="F6" s="66" t="s">
        <v>358</v>
      </c>
      <c r="G6" s="67" t="s">
        <v>406</v>
      </c>
      <c r="H6" s="68">
        <v>4</v>
      </c>
      <c r="I6" s="69">
        <f>E6</f>
        <v>63600</v>
      </c>
      <c r="J6" s="66" t="s">
        <v>358</v>
      </c>
      <c r="K6" s="67" t="s">
        <v>406</v>
      </c>
      <c r="L6" s="68">
        <v>4</v>
      </c>
      <c r="M6" s="70">
        <f>E6</f>
        <v>63600</v>
      </c>
      <c r="N6" s="67" t="s">
        <v>358</v>
      </c>
      <c r="O6" s="67" t="s">
        <v>406</v>
      </c>
      <c r="P6" s="68">
        <v>4</v>
      </c>
      <c r="Q6" s="69">
        <f>E6</f>
        <v>63600</v>
      </c>
      <c r="R6" s="66" t="s">
        <v>358</v>
      </c>
      <c r="S6" s="67" t="s">
        <v>406</v>
      </c>
      <c r="T6" s="68">
        <v>4</v>
      </c>
      <c r="U6" s="70">
        <f>E6</f>
        <v>63600</v>
      </c>
    </row>
    <row r="7" spans="1:21"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7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</v>
      </c>
      <c r="M10" s="71">
        <f>VLOOKUP(K10,'Matriz de Carga'!$B$3:$C$59,2,0)*L10</f>
        <v>32683</v>
      </c>
      <c r="N10" s="67" t="s">
        <v>297</v>
      </c>
      <c r="O10" s="88" t="s">
        <v>300</v>
      </c>
      <c r="P10" s="68">
        <v>4</v>
      </c>
      <c r="Q10" s="48">
        <f>VLOOKUP(O10,'Matriz de Carga'!$B$3:$C$59,2,0)*P10</f>
        <v>114452</v>
      </c>
      <c r="R10" s="66" t="s">
        <v>319</v>
      </c>
      <c r="S10" s="67" t="s">
        <v>320</v>
      </c>
      <c r="T10" s="76">
        <v>1</v>
      </c>
      <c r="U10" s="71">
        <f>VLOOKUP(S10,'Matriz de Carga'!$B$3:$C$59,2,0)*T10</f>
        <v>32683</v>
      </c>
    </row>
    <row r="11" spans="1:21">
      <c r="B11" s="72"/>
      <c r="C11" s="73"/>
      <c r="D11" s="68"/>
      <c r="E11" s="48"/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7" t="s">
        <v>319</v>
      </c>
      <c r="O12" s="67" t="s">
        <v>320</v>
      </c>
      <c r="P12" s="76">
        <v>1</v>
      </c>
      <c r="Q12" s="48">
        <f>VLOOKUP(O12,'Matriz de Carga'!$B$3:$C$59,2,0)*P12</f>
        <v>32683</v>
      </c>
      <c r="R12" s="120"/>
      <c r="U12" s="126"/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72"/>
      <c r="K13" s="73"/>
      <c r="L13" s="68"/>
      <c r="M13" s="71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68"/>
      <c r="U13" s="71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76"/>
      <c r="M14" s="70" t="s">
        <v>361</v>
      </c>
      <c r="N14" s="73"/>
      <c r="O14" s="73"/>
      <c r="P14" s="68"/>
      <c r="Q14" s="48"/>
      <c r="R14" s="66"/>
      <c r="S14" s="67"/>
      <c r="T14" s="76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7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140639</v>
      </c>
      <c r="F16" s="74" t="s">
        <v>362</v>
      </c>
      <c r="G16" s="75"/>
      <c r="H16" s="75"/>
      <c r="I16" s="77">
        <f>SUM(I6:I15)</f>
        <v>134664</v>
      </c>
      <c r="J16" s="74" t="s">
        <v>362</v>
      </c>
      <c r="K16" s="75"/>
      <c r="L16" s="75"/>
      <c r="M16" s="78">
        <f>SUM(M6:M15)</f>
        <v>199719</v>
      </c>
      <c r="N16" s="75" t="s">
        <v>362</v>
      </c>
      <c r="O16" s="75"/>
      <c r="P16" s="75"/>
      <c r="Q16" s="77">
        <f>SUM(Q6:Q15)</f>
        <v>337923</v>
      </c>
      <c r="R16" s="74" t="s">
        <v>362</v>
      </c>
      <c r="S16" s="75"/>
      <c r="T16" s="75"/>
      <c r="U16" s="78">
        <f>SUM(U6:U15)</f>
        <v>199719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285419</v>
      </c>
      <c r="F18" s="84" t="s">
        <v>364</v>
      </c>
      <c r="G18" s="85"/>
      <c r="H18" s="85"/>
      <c r="I18" s="86">
        <f>I16+I5+I17</f>
        <v>279444</v>
      </c>
      <c r="J18" s="84" t="s">
        <v>364</v>
      </c>
      <c r="K18" s="85"/>
      <c r="L18" s="85"/>
      <c r="M18" s="86">
        <f>M16+M5+M17</f>
        <v>390849</v>
      </c>
      <c r="N18" s="84" t="s">
        <v>364</v>
      </c>
      <c r="O18" s="85"/>
      <c r="P18" s="85"/>
      <c r="Q18" s="86">
        <f>Q16+Q5+Q17</f>
        <v>584673</v>
      </c>
      <c r="R18" s="84" t="s">
        <v>364</v>
      </c>
      <c r="S18" s="85"/>
      <c r="T18" s="85"/>
      <c r="U18" s="87">
        <f>U16+U5+U17</f>
        <v>390849</v>
      </c>
    </row>
    <row r="19" spans="2:21" ht="15.75" thickBot="1">
      <c r="B19" s="84" t="s">
        <v>365</v>
      </c>
      <c r="C19" s="85"/>
      <c r="D19" s="85"/>
      <c r="E19" s="86">
        <f>E18*1.19</f>
        <v>339648.61</v>
      </c>
      <c r="F19" s="84" t="s">
        <v>365</v>
      </c>
      <c r="G19" s="85"/>
      <c r="H19" s="85"/>
      <c r="I19" s="86">
        <f>I18*1.19</f>
        <v>332538.36</v>
      </c>
      <c r="J19" s="84" t="s">
        <v>366</v>
      </c>
      <c r="K19" s="85"/>
      <c r="L19" s="85"/>
      <c r="M19" s="86">
        <f>M18*1.19</f>
        <v>465110.31</v>
      </c>
      <c r="N19" s="84" t="s">
        <v>366</v>
      </c>
      <c r="O19" s="85"/>
      <c r="P19" s="85"/>
      <c r="Q19" s="86">
        <f>Q18*1.19</f>
        <v>695760.87</v>
      </c>
      <c r="R19" s="84" t="s">
        <v>366</v>
      </c>
      <c r="S19" s="85"/>
      <c r="T19" s="85"/>
      <c r="U19" s="87">
        <f>U18*1.19</f>
        <v>465110.31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8544-A10B-43DF-889F-B497E2E76719}">
  <dimension ref="A1:Q19"/>
  <sheetViews>
    <sheetView showGridLines="0" zoomScaleNormal="100" workbookViewId="0">
      <selection activeCell="O6" activeCellId="2" sqref="G6 K6 O6"/>
    </sheetView>
  </sheetViews>
  <sheetFormatPr baseColWidth="10" defaultColWidth="11.42578125" defaultRowHeight="15"/>
  <cols>
    <col min="1" max="1" width="4.7109375" customWidth="1"/>
    <col min="2" max="2" width="18.28515625" bestFit="1" customWidth="1"/>
    <col min="3" max="3" width="14.28515625" bestFit="1" customWidth="1"/>
    <col min="4" max="4" width="5" bestFit="1" customWidth="1"/>
    <col min="5" max="5" width="12.7109375" customWidth="1"/>
    <col min="6" max="6" width="18.28515625" bestFit="1" customWidth="1"/>
    <col min="7" max="7" width="14.28515625" bestFit="1" customWidth="1"/>
    <col min="8" max="8" width="5" bestFit="1" customWidth="1"/>
    <col min="9" max="9" width="12.7109375" customWidth="1"/>
    <col min="10" max="10" width="18.28515625" bestFit="1" customWidth="1"/>
    <col min="11" max="11" width="14.28515625" bestFit="1" customWidth="1"/>
    <col min="12" max="12" width="5" bestFit="1" customWidth="1"/>
    <col min="13" max="13" width="12.7109375" customWidth="1"/>
    <col min="14" max="14" width="18.28515625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8" t="s">
        <v>408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17" ht="15" customHeight="1">
      <c r="A2" s="58"/>
      <c r="B2" s="166" t="s">
        <v>349</v>
      </c>
      <c r="C2" s="167"/>
      <c r="D2" s="167"/>
      <c r="E2" s="167"/>
      <c r="F2" s="168" t="s">
        <v>349</v>
      </c>
      <c r="G2" s="169"/>
      <c r="H2" s="169"/>
      <c r="I2" s="169"/>
      <c r="J2" s="168" t="s">
        <v>349</v>
      </c>
      <c r="K2" s="169"/>
      <c r="L2" s="169"/>
      <c r="M2" s="169"/>
      <c r="N2" s="168" t="s">
        <v>349</v>
      </c>
      <c r="O2" s="169"/>
      <c r="P2" s="169"/>
      <c r="Q2" s="170"/>
    </row>
    <row r="3" spans="1:17" ht="15.75" customHeight="1">
      <c r="A3" s="58"/>
      <c r="B3" s="152" t="s">
        <v>350</v>
      </c>
      <c r="C3" s="153"/>
      <c r="D3" s="153"/>
      <c r="E3" s="153"/>
      <c r="F3" s="154" t="s">
        <v>351</v>
      </c>
      <c r="G3" s="155"/>
      <c r="H3" s="155"/>
      <c r="I3" s="155"/>
      <c r="J3" s="154" t="s">
        <v>352</v>
      </c>
      <c r="K3" s="155"/>
      <c r="L3" s="155"/>
      <c r="M3" s="155"/>
      <c r="N3" s="154" t="s">
        <v>353</v>
      </c>
      <c r="O3" s="155"/>
      <c r="P3" s="155"/>
      <c r="Q3" s="157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91"/>
      <c r="H5" s="102">
        <v>1.8</v>
      </c>
      <c r="I5" s="65">
        <f>H5*'Matriz de Carga'!G4</f>
        <v>166860</v>
      </c>
      <c r="J5" s="63" t="s">
        <v>357</v>
      </c>
      <c r="K5" s="91"/>
      <c r="L5" s="102">
        <v>2.5</v>
      </c>
      <c r="M5" s="90">
        <f>L5*'Matriz de Carga'!G4</f>
        <v>231750</v>
      </c>
      <c r="N5" s="63" t="s">
        <v>357</v>
      </c>
      <c r="O5" s="91"/>
      <c r="P5" s="102">
        <v>2.4</v>
      </c>
      <c r="Q5" s="65">
        <f>P5*'Matriz de Carga'!G4</f>
        <v>222480</v>
      </c>
    </row>
    <row r="6" spans="1:17">
      <c r="A6" s="18"/>
      <c r="B6" s="66" t="s">
        <v>358</v>
      </c>
      <c r="C6" s="67" t="s">
        <v>390</v>
      </c>
      <c r="D6" s="68">
        <v>5.7</v>
      </c>
      <c r="E6" s="69">
        <f>D6*'Matriz de Carga'!G6</f>
        <v>90630</v>
      </c>
      <c r="F6" s="66" t="s">
        <v>358</v>
      </c>
      <c r="G6" s="67" t="s">
        <v>390</v>
      </c>
      <c r="H6" s="68">
        <v>5.7</v>
      </c>
      <c r="I6" s="70">
        <f>E6</f>
        <v>90630</v>
      </c>
      <c r="J6" s="66" t="s">
        <v>358</v>
      </c>
      <c r="K6" s="67" t="s">
        <v>390</v>
      </c>
      <c r="L6" s="68">
        <v>5.7</v>
      </c>
      <c r="M6" s="69">
        <f>E6</f>
        <v>90630</v>
      </c>
      <c r="N6" s="66" t="s">
        <v>358</v>
      </c>
      <c r="O6" s="67" t="s">
        <v>390</v>
      </c>
      <c r="P6" s="68">
        <v>5.7</v>
      </c>
      <c r="Q6" s="70">
        <f>E6</f>
        <v>90630</v>
      </c>
    </row>
    <row r="7" spans="1:17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6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71">
        <f>VLOOKUP(O7,'Matriz de Carga'!$B$3:$C$59,2,0)*P7</f>
        <v>18107</v>
      </c>
    </row>
    <row r="8" spans="1:17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24</v>
      </c>
      <c r="G8" s="88" t="s">
        <v>77</v>
      </c>
      <c r="H8" s="68">
        <v>1</v>
      </c>
      <c r="I8" s="71">
        <f>VLOOKUP(G8,'Matriz de Carga'!$B$3:$C$59,2,0)*H8</f>
        <v>35420</v>
      </c>
      <c r="J8" s="66" t="s">
        <v>24</v>
      </c>
      <c r="K8" s="88" t="s">
        <v>77</v>
      </c>
      <c r="L8" s="68">
        <v>1</v>
      </c>
      <c r="M8" s="48">
        <f>VLOOKUP(K8,'Matriz de Carga'!$B$3:$C$59,2,0)*L8</f>
        <v>35420</v>
      </c>
      <c r="N8" s="66" t="s">
        <v>24</v>
      </c>
      <c r="O8" s="88" t="s">
        <v>77</v>
      </c>
      <c r="P8" s="68">
        <v>1</v>
      </c>
      <c r="Q8" s="71">
        <f>VLOOKUP(O8,'Matriz de Carga'!$B$3:$C$59,2,0)*P8</f>
        <v>35420</v>
      </c>
    </row>
    <row r="9" spans="1:17">
      <c r="A9" s="18"/>
      <c r="B9" s="66" t="s">
        <v>290</v>
      </c>
      <c r="C9" s="88" t="s">
        <v>331</v>
      </c>
      <c r="D9" s="68">
        <v>1</v>
      </c>
      <c r="E9" s="48">
        <f>VLOOKUP(C9,'Matriz de Carga'!$B$3:$C$68,2,0)*D9</f>
        <v>12888</v>
      </c>
      <c r="F9" s="66" t="s">
        <v>137</v>
      </c>
      <c r="G9" s="88" t="s">
        <v>62</v>
      </c>
      <c r="H9" s="68">
        <v>1</v>
      </c>
      <c r="I9" s="71">
        <f>VLOOKUP(G9,'Matriz de Carga'!$B$3:$C$59,2,0)*H9</f>
        <v>49520</v>
      </c>
      <c r="J9" s="66" t="s">
        <v>137</v>
      </c>
      <c r="K9" s="88" t="s">
        <v>62</v>
      </c>
      <c r="L9" s="68">
        <v>1</v>
      </c>
      <c r="M9" s="48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71">
        <f>VLOOKUP(O9,'Matriz de Carga'!$B$3:$C$59,2,0)*P9</f>
        <v>49520</v>
      </c>
    </row>
    <row r="10" spans="1:17">
      <c r="B10" s="72" t="s">
        <v>329</v>
      </c>
      <c r="C10" s="73" t="s">
        <v>330</v>
      </c>
      <c r="D10" s="68">
        <v>3</v>
      </c>
      <c r="E10" s="48">
        <f>VLOOKUP(C10,'Matriz de Carga'!$B$3:$C$59,2,0)*D10</f>
        <v>2085</v>
      </c>
      <c r="F10" s="66" t="s">
        <v>319</v>
      </c>
      <c r="G10" s="67" t="s">
        <v>320</v>
      </c>
      <c r="H10" s="76">
        <v>1</v>
      </c>
      <c r="I10" s="71">
        <f>VLOOKUP(G10,'Matriz de Carga'!$B$3:$C$59,2,0)*H10</f>
        <v>32683</v>
      </c>
      <c r="J10" s="66" t="s">
        <v>297</v>
      </c>
      <c r="K10" s="88" t="s">
        <v>78</v>
      </c>
      <c r="L10" s="68">
        <v>4</v>
      </c>
      <c r="M10" s="48">
        <f>VLOOKUP(K10,'Matriz de Carga'!$B$3:$C$59,2,0)*L10</f>
        <v>103036</v>
      </c>
      <c r="N10" s="66" t="s">
        <v>319</v>
      </c>
      <c r="O10" s="67" t="s">
        <v>320</v>
      </c>
      <c r="P10" s="76">
        <v>1</v>
      </c>
      <c r="Q10" s="71">
        <f>VLOOKUP(O10,'Matriz de Carga'!$B$3:$C$59,2,0)*P10</f>
        <v>32683</v>
      </c>
    </row>
    <row r="11" spans="1:17">
      <c r="B11" s="115"/>
      <c r="C11" s="116"/>
      <c r="D11" s="116"/>
      <c r="E11" s="69" t="s">
        <v>361</v>
      </c>
      <c r="F11" s="66" t="s">
        <v>290</v>
      </c>
      <c r="G11" s="88" t="s">
        <v>331</v>
      </c>
      <c r="H11" s="68">
        <v>1</v>
      </c>
      <c r="I11" s="71">
        <f>VLOOKUP(G11,'Matriz de Carga'!$B$3:$C$68,2,0)*H11</f>
        <v>12888</v>
      </c>
      <c r="J11" s="66" t="s">
        <v>344</v>
      </c>
      <c r="K11" s="88" t="s">
        <v>80</v>
      </c>
      <c r="L11" s="68">
        <v>1</v>
      </c>
      <c r="M11" s="48">
        <f>VLOOKUP(K11,'Matriz de Carga'!$B$3:$C$59,2,0)*L11</f>
        <v>37157</v>
      </c>
      <c r="N11" s="66" t="s">
        <v>290</v>
      </c>
      <c r="O11" s="88" t="s">
        <v>331</v>
      </c>
      <c r="P11" s="68">
        <v>1</v>
      </c>
      <c r="Q11" s="71">
        <f>VLOOKUP(O11,'Matriz de Carga'!$B$3:$C$68,2,0)*P11</f>
        <v>12888</v>
      </c>
    </row>
    <row r="12" spans="1:17">
      <c r="B12" s="72"/>
      <c r="C12" s="73"/>
      <c r="D12" s="73"/>
      <c r="E12" s="69" t="s">
        <v>361</v>
      </c>
      <c r="F12" s="72" t="s">
        <v>329</v>
      </c>
      <c r="G12" s="73" t="s">
        <v>330</v>
      </c>
      <c r="H12" s="68">
        <v>3</v>
      </c>
      <c r="I12" s="71">
        <f>VLOOKUP(G12,'Matriz de Carga'!$B$3:$C$59,2,0)*H12</f>
        <v>2085</v>
      </c>
      <c r="J12" s="66" t="s">
        <v>319</v>
      </c>
      <c r="K12" s="67" t="s">
        <v>320</v>
      </c>
      <c r="L12" s="76">
        <v>1</v>
      </c>
      <c r="M12" s="48">
        <f>VLOOKUP(K12,'Matriz de Carga'!$B$3:$C$59,2,0)*L12</f>
        <v>32683</v>
      </c>
      <c r="N12" s="72" t="s">
        <v>329</v>
      </c>
      <c r="O12" s="73" t="s">
        <v>330</v>
      </c>
      <c r="P12" s="68">
        <v>3</v>
      </c>
      <c r="Q12" s="71">
        <f>VLOOKUP(O12,'Matriz de Carga'!$B$3:$C$59,2,0)*P12</f>
        <v>2085</v>
      </c>
    </row>
    <row r="13" spans="1:17">
      <c r="B13" s="72"/>
      <c r="C13" s="73"/>
      <c r="D13" s="73"/>
      <c r="E13" s="69" t="s">
        <v>361</v>
      </c>
      <c r="F13" s="120"/>
      <c r="I13" s="126"/>
      <c r="J13" s="66" t="s">
        <v>290</v>
      </c>
      <c r="K13" s="88" t="s">
        <v>331</v>
      </c>
      <c r="L13" s="68">
        <v>1</v>
      </c>
      <c r="M13" s="48">
        <f>VLOOKUP(K13,'Matriz de Carga'!$B$3:$C$68,2,0)*L13</f>
        <v>12888</v>
      </c>
      <c r="N13" s="120"/>
      <c r="Q13" s="126"/>
    </row>
    <row r="14" spans="1:17">
      <c r="B14" s="72"/>
      <c r="C14" s="73"/>
      <c r="D14" s="73"/>
      <c r="E14" s="69" t="s">
        <v>361</v>
      </c>
      <c r="F14" s="66"/>
      <c r="G14" s="67"/>
      <c r="H14" s="67"/>
      <c r="I14" s="70" t="s">
        <v>361</v>
      </c>
      <c r="J14" s="72" t="s">
        <v>329</v>
      </c>
      <c r="K14" s="73" t="s">
        <v>330</v>
      </c>
      <c r="L14" s="68">
        <v>3</v>
      </c>
      <c r="M14" s="48">
        <f>VLOOKUP(K14,'Matriz de Carga'!$B$3:$C$59,2,0)*L14</f>
        <v>2085</v>
      </c>
      <c r="N14" s="72"/>
      <c r="O14" s="73"/>
      <c r="P14" s="68"/>
      <c r="Q14" s="71"/>
    </row>
    <row r="15" spans="1:17">
      <c r="B15" s="72"/>
      <c r="C15" s="73"/>
      <c r="D15" s="73"/>
      <c r="E15" s="69" t="str">
        <f>IFERROR(#REF!/(1-#REF!),"")</f>
        <v/>
      </c>
      <c r="F15" s="66"/>
      <c r="G15" s="67"/>
      <c r="H15" s="67"/>
      <c r="I15" s="70" t="str">
        <f>IFERROR(#REF!/(1-#REF!),"")</f>
        <v/>
      </c>
      <c r="J15" s="66"/>
      <c r="K15" s="67"/>
      <c r="L15" s="67"/>
      <c r="M15" s="69" t="str">
        <f>IFERROR(#REF!/(1-#REF!),"")</f>
        <v/>
      </c>
      <c r="N15" s="66"/>
      <c r="O15" s="67"/>
      <c r="P15" s="67"/>
      <c r="Q15" s="70" t="str">
        <f>IFERROR(#REF!/(1-#REF!),"")</f>
        <v/>
      </c>
    </row>
    <row r="16" spans="1:17">
      <c r="B16" s="74" t="s">
        <v>362</v>
      </c>
      <c r="C16" s="75"/>
      <c r="D16" s="75"/>
      <c r="E16" s="77">
        <f>SUM(E6:E15)</f>
        <v>173230</v>
      </c>
      <c r="F16" s="74" t="s">
        <v>362</v>
      </c>
      <c r="G16" s="75"/>
      <c r="H16" s="75"/>
      <c r="I16" s="78">
        <f>SUM(I6:I15)</f>
        <v>241333</v>
      </c>
      <c r="J16" s="74" t="s">
        <v>362</v>
      </c>
      <c r="K16" s="75"/>
      <c r="L16" s="75"/>
      <c r="M16" s="77">
        <f>SUM(M6:M15)</f>
        <v>381526</v>
      </c>
      <c r="N16" s="74" t="s">
        <v>362</v>
      </c>
      <c r="O16" s="75"/>
      <c r="P16" s="75"/>
      <c r="Q16" s="78">
        <f>SUM(Q6:Q15)</f>
        <v>241333</v>
      </c>
    </row>
    <row r="17" spans="2:17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3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84" t="s">
        <v>364</v>
      </c>
      <c r="C18" s="85"/>
      <c r="D18" s="85"/>
      <c r="E18" s="86">
        <f>E16+E5+E17</f>
        <v>318010</v>
      </c>
      <c r="F18" s="84" t="s">
        <v>364</v>
      </c>
      <c r="G18" s="85"/>
      <c r="H18" s="85"/>
      <c r="I18" s="86">
        <f>I16+I5+I17</f>
        <v>423193</v>
      </c>
      <c r="J18" s="84" t="s">
        <v>364</v>
      </c>
      <c r="K18" s="85"/>
      <c r="L18" s="85"/>
      <c r="M18" s="86">
        <f>M16+M5+M17</f>
        <v>628276</v>
      </c>
      <c r="N18" s="84" t="s">
        <v>364</v>
      </c>
      <c r="O18" s="85"/>
      <c r="P18" s="85"/>
      <c r="Q18" s="87">
        <f>Q16+Q5+Q17</f>
        <v>478813</v>
      </c>
    </row>
    <row r="19" spans="2:17" ht="15.75" thickBot="1">
      <c r="B19" s="84" t="s">
        <v>365</v>
      </c>
      <c r="C19" s="85"/>
      <c r="D19" s="85"/>
      <c r="E19" s="86">
        <f>E18*1.19</f>
        <v>378431.89999999997</v>
      </c>
      <c r="F19" s="84" t="s">
        <v>366</v>
      </c>
      <c r="G19" s="85"/>
      <c r="H19" s="85"/>
      <c r="I19" s="86">
        <f>I18*1.19</f>
        <v>503599.67</v>
      </c>
      <c r="J19" s="84" t="s">
        <v>366</v>
      </c>
      <c r="K19" s="85"/>
      <c r="L19" s="85"/>
      <c r="M19" s="86">
        <f>M18*1.19</f>
        <v>747648.44</v>
      </c>
      <c r="N19" s="84" t="s">
        <v>366</v>
      </c>
      <c r="O19" s="85"/>
      <c r="P19" s="85"/>
      <c r="Q19" s="87">
        <f>Q18*1.19</f>
        <v>569787.47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95D2-E483-4210-8A2A-2D2A47A54DE1}">
  <dimension ref="A1:Q22"/>
  <sheetViews>
    <sheetView showGridLines="0" zoomScaleNormal="100" workbookViewId="0">
      <selection activeCell="O6" activeCellId="3" sqref="C6 G6 K6 O6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8" t="s">
        <v>409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17" ht="15" customHeight="1">
      <c r="A2" s="58"/>
      <c r="B2" s="166" t="s">
        <v>349</v>
      </c>
      <c r="C2" s="167"/>
      <c r="D2" s="167"/>
      <c r="E2" s="167"/>
      <c r="F2" s="168" t="s">
        <v>349</v>
      </c>
      <c r="G2" s="169"/>
      <c r="H2" s="169"/>
      <c r="I2" s="169"/>
      <c r="J2" s="168" t="s">
        <v>349</v>
      </c>
      <c r="K2" s="169"/>
      <c r="L2" s="169"/>
      <c r="M2" s="169"/>
      <c r="N2" s="168" t="s">
        <v>349</v>
      </c>
      <c r="O2" s="169"/>
      <c r="P2" s="169"/>
      <c r="Q2" s="170"/>
    </row>
    <row r="3" spans="1:17" ht="15.75" customHeight="1">
      <c r="A3" s="58"/>
      <c r="B3" s="152" t="s">
        <v>350</v>
      </c>
      <c r="C3" s="153"/>
      <c r="D3" s="153"/>
      <c r="E3" s="153"/>
      <c r="F3" s="154" t="s">
        <v>351</v>
      </c>
      <c r="G3" s="155"/>
      <c r="H3" s="155"/>
      <c r="I3" s="155"/>
      <c r="J3" s="154" t="s">
        <v>352</v>
      </c>
      <c r="K3" s="155"/>
      <c r="L3" s="155"/>
      <c r="M3" s="155"/>
      <c r="N3" s="154" t="s">
        <v>353</v>
      </c>
      <c r="O3" s="155"/>
      <c r="P3" s="155"/>
      <c r="Q3" s="157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91"/>
      <c r="H5" s="102">
        <v>1.8</v>
      </c>
      <c r="I5" s="65">
        <f>H5*'Matriz de Carga'!G4</f>
        <v>166860</v>
      </c>
      <c r="J5" s="63" t="s">
        <v>357</v>
      </c>
      <c r="K5" s="91"/>
      <c r="L5" s="102">
        <v>3.3</v>
      </c>
      <c r="M5" s="90">
        <f>L5*'Matriz de Carga'!G4</f>
        <v>305910</v>
      </c>
      <c r="N5" s="63" t="s">
        <v>357</v>
      </c>
      <c r="O5" s="91"/>
      <c r="P5" s="102">
        <v>1.8</v>
      </c>
      <c r="Q5" s="65">
        <f>P5*'Matriz de Carga'!G4</f>
        <v>166860</v>
      </c>
    </row>
    <row r="6" spans="1:17">
      <c r="A6" s="18"/>
      <c r="B6" s="66" t="s">
        <v>358</v>
      </c>
      <c r="C6" s="67" t="s">
        <v>390</v>
      </c>
      <c r="D6" s="68">
        <v>5.7</v>
      </c>
      <c r="E6" s="69">
        <f>D6*'Matriz de Carga'!G6</f>
        <v>90630</v>
      </c>
      <c r="F6" s="66" t="s">
        <v>358</v>
      </c>
      <c r="G6" s="67" t="s">
        <v>390</v>
      </c>
      <c r="H6" s="68">
        <v>5.7</v>
      </c>
      <c r="I6" s="70">
        <f>E6</f>
        <v>90630</v>
      </c>
      <c r="J6" s="66" t="s">
        <v>358</v>
      </c>
      <c r="K6" s="67" t="s">
        <v>390</v>
      </c>
      <c r="L6" s="68">
        <v>5.7</v>
      </c>
      <c r="M6" s="69">
        <f>E6</f>
        <v>90630</v>
      </c>
      <c r="N6" s="66" t="s">
        <v>358</v>
      </c>
      <c r="O6" s="67" t="s">
        <v>390</v>
      </c>
      <c r="P6" s="68">
        <v>5.7</v>
      </c>
      <c r="Q6" s="70">
        <f>E6</f>
        <v>90630</v>
      </c>
    </row>
    <row r="7" spans="1:17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6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71">
        <f>VLOOKUP(O7,'Matriz de Carga'!$B$3:$C$59,2,0)*P7</f>
        <v>18107</v>
      </c>
    </row>
    <row r="8" spans="1:17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24</v>
      </c>
      <c r="G8" s="88" t="s">
        <v>77</v>
      </c>
      <c r="H8" s="68">
        <v>1</v>
      </c>
      <c r="I8" s="71">
        <f>VLOOKUP(G8,'Matriz de Carga'!$B$3:$C$59,2,0)*H8</f>
        <v>35420</v>
      </c>
      <c r="J8" s="66" t="s">
        <v>24</v>
      </c>
      <c r="K8" s="88" t="s">
        <v>77</v>
      </c>
      <c r="L8" s="68">
        <v>1</v>
      </c>
      <c r="M8" s="48">
        <f>VLOOKUP(K8,'Matriz de Carga'!$B$3:$C$59,2,0)*L8</f>
        <v>35420</v>
      </c>
      <c r="N8" s="66" t="s">
        <v>24</v>
      </c>
      <c r="O8" s="88" t="s">
        <v>77</v>
      </c>
      <c r="P8" s="68">
        <v>1</v>
      </c>
      <c r="Q8" s="71">
        <f>VLOOKUP(O8,'Matriz de Carga'!$B$3:$C$59,2,0)*P8</f>
        <v>35420</v>
      </c>
    </row>
    <row r="9" spans="1:17">
      <c r="A9" s="18"/>
      <c r="B9" s="66" t="s">
        <v>290</v>
      </c>
      <c r="C9" s="88" t="s">
        <v>331</v>
      </c>
      <c r="D9" s="68">
        <v>1</v>
      </c>
      <c r="E9" s="48">
        <f>VLOOKUP(C9,'Matriz de Carga'!$B$3:$C$68,2,0)*D9</f>
        <v>12888</v>
      </c>
      <c r="F9" s="66" t="s">
        <v>137</v>
      </c>
      <c r="G9" s="88" t="s">
        <v>62</v>
      </c>
      <c r="H9" s="68">
        <v>1</v>
      </c>
      <c r="I9" s="71">
        <f>VLOOKUP(G9,'Matriz de Carga'!$B$3:$C$59,2,0)*H9</f>
        <v>49520</v>
      </c>
      <c r="J9" s="66" t="s">
        <v>137</v>
      </c>
      <c r="K9" s="88" t="s">
        <v>62</v>
      </c>
      <c r="L9" s="68">
        <v>1</v>
      </c>
      <c r="M9" s="48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71">
        <f>VLOOKUP(O9,'Matriz de Carga'!$B$3:$C$59,2,0)*P9</f>
        <v>49520</v>
      </c>
    </row>
    <row r="10" spans="1:17">
      <c r="B10" s="72" t="s">
        <v>325</v>
      </c>
      <c r="C10" s="73" t="s">
        <v>326</v>
      </c>
      <c r="D10" s="68">
        <v>3</v>
      </c>
      <c r="E10" s="48">
        <f>VLOOKUP(C10,'Matriz de Carga'!$B$3:$C$59,2,0)*D10</f>
        <v>8370</v>
      </c>
      <c r="F10" s="66" t="s">
        <v>319</v>
      </c>
      <c r="G10" s="67" t="s">
        <v>320</v>
      </c>
      <c r="H10" s="76">
        <v>1</v>
      </c>
      <c r="I10" s="71">
        <f>VLOOKUP(G10,'Matriz de Carga'!$B$3:$C$59,2,0)*H10</f>
        <v>32683</v>
      </c>
      <c r="J10" s="66" t="s">
        <v>297</v>
      </c>
      <c r="K10" s="88" t="s">
        <v>78</v>
      </c>
      <c r="L10" s="68">
        <v>4</v>
      </c>
      <c r="M10" s="48">
        <f>VLOOKUP(K10,'Matriz de Carga'!$B$3:$C$59,2,0)*L10</f>
        <v>103036</v>
      </c>
      <c r="N10" s="66" t="s">
        <v>319</v>
      </c>
      <c r="O10" s="67" t="s">
        <v>320</v>
      </c>
      <c r="P10" s="76">
        <v>1</v>
      </c>
      <c r="Q10" s="71">
        <f>VLOOKUP(O10,'Matriz de Carga'!$B$3:$C$59,2,0)*P10</f>
        <v>32683</v>
      </c>
    </row>
    <row r="11" spans="1:17">
      <c r="B11" s="115"/>
      <c r="C11" s="116"/>
      <c r="D11" s="116"/>
      <c r="E11" s="69" t="s">
        <v>361</v>
      </c>
      <c r="F11" s="66" t="s">
        <v>290</v>
      </c>
      <c r="G11" s="88" t="s">
        <v>331</v>
      </c>
      <c r="H11" s="68">
        <v>1</v>
      </c>
      <c r="I11" s="71">
        <f>VLOOKUP(G11,'Matriz de Carga'!$B$3:$C$68,2,0)*H11</f>
        <v>12888</v>
      </c>
      <c r="J11" s="66" t="s">
        <v>344</v>
      </c>
      <c r="K11" s="88" t="s">
        <v>80</v>
      </c>
      <c r="L11" s="68">
        <v>1</v>
      </c>
      <c r="M11" s="48">
        <f>VLOOKUP(K11,'Matriz de Carga'!$B$3:$C$59,2,0)*L11</f>
        <v>37157</v>
      </c>
      <c r="N11" s="66" t="s">
        <v>290</v>
      </c>
      <c r="O11" s="88" t="s">
        <v>331</v>
      </c>
      <c r="P11" s="68">
        <v>1</v>
      </c>
      <c r="Q11" s="71">
        <f>VLOOKUP(O11,'Matriz de Carga'!$B$3:$C$68,2,0)*P11</f>
        <v>12888</v>
      </c>
    </row>
    <row r="12" spans="1:17">
      <c r="B12" s="72"/>
      <c r="C12" s="73"/>
      <c r="D12" s="73"/>
      <c r="E12" s="69" t="s">
        <v>361</v>
      </c>
      <c r="F12" s="72" t="s">
        <v>325</v>
      </c>
      <c r="G12" s="73" t="s">
        <v>326</v>
      </c>
      <c r="H12" s="68">
        <v>3</v>
      </c>
      <c r="I12" s="71">
        <f>VLOOKUP(G12,'Matriz de Carga'!$B$3:$C$59,2,0)*H12</f>
        <v>8370</v>
      </c>
      <c r="J12" s="66" t="s">
        <v>163</v>
      </c>
      <c r="K12" s="67" t="s">
        <v>82</v>
      </c>
      <c r="L12" s="76">
        <v>5.2</v>
      </c>
      <c r="M12" s="48">
        <f>VLOOKUP(K12,'Matriz de Carga'!$B$3:$C$59,2,0)*L12</f>
        <v>213189.6</v>
      </c>
      <c r="N12" s="72" t="s">
        <v>325</v>
      </c>
      <c r="O12" s="73" t="s">
        <v>326</v>
      </c>
      <c r="P12" s="68">
        <v>3</v>
      </c>
      <c r="Q12" s="71">
        <f>VLOOKUP(O12,'Matriz de Carga'!$B$3:$C$59,2,0)*P12</f>
        <v>8370</v>
      </c>
    </row>
    <row r="13" spans="1:17">
      <c r="B13" s="72"/>
      <c r="C13" s="73"/>
      <c r="D13" s="73"/>
      <c r="E13" s="69" t="s">
        <v>361</v>
      </c>
      <c r="F13" s="120"/>
      <c r="I13" s="126"/>
      <c r="J13" s="66" t="s">
        <v>313</v>
      </c>
      <c r="K13" s="88" t="s">
        <v>86</v>
      </c>
      <c r="L13" s="76">
        <v>1</v>
      </c>
      <c r="M13" s="48">
        <f>VLOOKUP(K13,'Matriz de Carga'!$B$3:$C$59,2,0)*L13</f>
        <v>28128</v>
      </c>
      <c r="N13" s="120"/>
      <c r="Q13" s="126"/>
    </row>
    <row r="14" spans="1:17">
      <c r="B14" s="72"/>
      <c r="C14" s="73"/>
      <c r="D14" s="73"/>
      <c r="E14" s="69"/>
      <c r="F14" s="72"/>
      <c r="G14" s="73"/>
      <c r="H14" s="68"/>
      <c r="I14" s="71"/>
      <c r="J14" s="66" t="s">
        <v>323</v>
      </c>
      <c r="K14" s="88" t="s">
        <v>327</v>
      </c>
      <c r="L14" s="76">
        <v>1</v>
      </c>
      <c r="M14" s="48">
        <f>VLOOKUP(K14,'Matriz de Carga'!$B$3:$C$59,2,0)*L14</f>
        <v>9951</v>
      </c>
      <c r="N14" s="72"/>
      <c r="O14" s="73"/>
      <c r="P14" s="68"/>
      <c r="Q14" s="71"/>
    </row>
    <row r="15" spans="1:17">
      <c r="B15" s="72"/>
      <c r="C15" s="73"/>
      <c r="D15" s="73"/>
      <c r="E15" s="69" t="s">
        <v>361</v>
      </c>
      <c r="F15" s="66"/>
      <c r="G15" s="67"/>
      <c r="H15" s="67"/>
      <c r="I15" s="70" t="s">
        <v>361</v>
      </c>
      <c r="J15" s="101" t="s">
        <v>317</v>
      </c>
      <c r="K15" s="119" t="s">
        <v>328</v>
      </c>
      <c r="L15" s="76">
        <v>1</v>
      </c>
      <c r="M15" s="48">
        <f>VLOOKUP(K15,'Matriz de Carga'!$B$3:$C$59,2,0)*L15</f>
        <v>1908</v>
      </c>
      <c r="N15" s="66"/>
      <c r="O15" s="67"/>
      <c r="P15" s="67"/>
      <c r="Q15" s="70" t="s">
        <v>361</v>
      </c>
    </row>
    <row r="16" spans="1:17">
      <c r="B16" s="72"/>
      <c r="C16" s="73"/>
      <c r="D16" s="73"/>
      <c r="E16" s="69" t="str">
        <f>IFERROR(#REF!/(1-#REF!),"")</f>
        <v/>
      </c>
      <c r="F16" s="66"/>
      <c r="G16" s="67"/>
      <c r="H16" s="67"/>
      <c r="I16" s="70" t="str">
        <f>IFERROR(#REF!/(1-#REF!),"")</f>
        <v/>
      </c>
      <c r="J16" s="66" t="s">
        <v>319</v>
      </c>
      <c r="K16" s="67" t="s">
        <v>320</v>
      </c>
      <c r="L16" s="76">
        <v>1</v>
      </c>
      <c r="M16" s="48">
        <f>VLOOKUP(K16,'Matriz de Carga'!$B$3:$C$59,2,0)*L16</f>
        <v>32683</v>
      </c>
      <c r="N16" s="66"/>
      <c r="O16" s="67"/>
      <c r="P16" s="67"/>
      <c r="Q16" s="70" t="str">
        <f>IFERROR(#REF!/(1-#REF!),"")</f>
        <v/>
      </c>
    </row>
    <row r="17" spans="2:17">
      <c r="B17" s="72"/>
      <c r="C17" s="73"/>
      <c r="D17" s="73"/>
      <c r="E17" s="69"/>
      <c r="F17" s="66"/>
      <c r="G17" s="67"/>
      <c r="H17" s="67"/>
      <c r="I17" s="70"/>
      <c r="J17" s="66" t="s">
        <v>290</v>
      </c>
      <c r="K17" s="88" t="s">
        <v>331</v>
      </c>
      <c r="L17" s="68">
        <v>1</v>
      </c>
      <c r="M17" s="48">
        <f>VLOOKUP(K17,'Matriz de Carga'!$B$3:$C$68,2,0)*L17</f>
        <v>12888</v>
      </c>
      <c r="N17" s="66"/>
      <c r="O17" s="67"/>
      <c r="P17" s="67"/>
      <c r="Q17" s="70"/>
    </row>
    <row r="18" spans="2:17">
      <c r="B18" s="72"/>
      <c r="C18" s="73"/>
      <c r="D18" s="73"/>
      <c r="E18" s="69"/>
      <c r="F18" s="66"/>
      <c r="G18" s="67"/>
      <c r="H18" s="67"/>
      <c r="I18" s="70"/>
      <c r="J18" s="72" t="s">
        <v>325</v>
      </c>
      <c r="K18" s="73" t="s">
        <v>326</v>
      </c>
      <c r="L18" s="68">
        <v>3</v>
      </c>
      <c r="M18" s="48">
        <f>VLOOKUP(K18,'Matriz de Carga'!$B$3:$C$59,2,0)*L18</f>
        <v>8370</v>
      </c>
      <c r="N18" s="66"/>
      <c r="O18" s="67"/>
      <c r="P18" s="67"/>
      <c r="Q18" s="70"/>
    </row>
    <row r="19" spans="2:17">
      <c r="B19" s="74" t="s">
        <v>362</v>
      </c>
      <c r="C19" s="75"/>
      <c r="D19" s="75"/>
      <c r="E19" s="77">
        <f>SUM(E6:E16)</f>
        <v>179515</v>
      </c>
      <c r="F19" s="74" t="s">
        <v>362</v>
      </c>
      <c r="G19" s="75"/>
      <c r="H19" s="75"/>
      <c r="I19" s="78">
        <f>SUM(I6:I16)</f>
        <v>247618</v>
      </c>
      <c r="J19" s="74" t="s">
        <v>362</v>
      </c>
      <c r="K19" s="75"/>
      <c r="L19" s="75"/>
      <c r="M19" s="77">
        <f>SUM(M6:M18)</f>
        <v>640987.6</v>
      </c>
      <c r="N19" s="74" t="s">
        <v>362</v>
      </c>
      <c r="O19" s="75"/>
      <c r="P19" s="75"/>
      <c r="Q19" s="78">
        <f>SUM(Q6:Q16)</f>
        <v>247618</v>
      </c>
    </row>
    <row r="20" spans="2:17" ht="15.75" thickBot="1">
      <c r="B20" s="79" t="s">
        <v>363</v>
      </c>
      <c r="C20" s="80"/>
      <c r="D20" s="80"/>
      <c r="E20" s="81">
        <f>'Matriz de Carga'!G9</f>
        <v>15000</v>
      </c>
      <c r="F20" s="79" t="s">
        <v>363</v>
      </c>
      <c r="G20" s="82"/>
      <c r="H20" s="82"/>
      <c r="I20" s="83">
        <f>'Matriz de Carga'!G9</f>
        <v>15000</v>
      </c>
      <c r="J20" s="79" t="s">
        <v>363</v>
      </c>
      <c r="K20" s="82"/>
      <c r="L20" s="82"/>
      <c r="M20" s="81">
        <f>'Matriz de Carga'!G9</f>
        <v>15000</v>
      </c>
      <c r="N20" s="79" t="s">
        <v>363</v>
      </c>
      <c r="O20" s="82"/>
      <c r="P20" s="82"/>
      <c r="Q20" s="83">
        <f>'Matriz de Carga'!G9</f>
        <v>15000</v>
      </c>
    </row>
    <row r="21" spans="2:17" ht="15.75" thickBot="1">
      <c r="B21" s="84" t="s">
        <v>364</v>
      </c>
      <c r="C21" s="85"/>
      <c r="D21" s="85"/>
      <c r="E21" s="86">
        <f>E19+E5+E20</f>
        <v>324295</v>
      </c>
      <c r="F21" s="84" t="s">
        <v>364</v>
      </c>
      <c r="G21" s="85"/>
      <c r="H21" s="85"/>
      <c r="I21" s="86">
        <f>I19+I5+I20</f>
        <v>429478</v>
      </c>
      <c r="J21" s="84" t="s">
        <v>364</v>
      </c>
      <c r="K21" s="85"/>
      <c r="L21" s="85"/>
      <c r="M21" s="86">
        <f>M19+M5+M20</f>
        <v>961897.6</v>
      </c>
      <c r="N21" s="84" t="s">
        <v>364</v>
      </c>
      <c r="O21" s="85"/>
      <c r="P21" s="85"/>
      <c r="Q21" s="87">
        <f>Q19+Q5+Q20</f>
        <v>429478</v>
      </c>
    </row>
    <row r="22" spans="2:17" ht="15.75" thickBot="1">
      <c r="B22" s="84" t="s">
        <v>365</v>
      </c>
      <c r="C22" s="85"/>
      <c r="D22" s="85"/>
      <c r="E22" s="86">
        <f>E21*1.19</f>
        <v>385911.05</v>
      </c>
      <c r="F22" s="84" t="s">
        <v>366</v>
      </c>
      <c r="G22" s="85"/>
      <c r="H22" s="85"/>
      <c r="I22" s="86">
        <f>I21*1.19</f>
        <v>511078.81999999995</v>
      </c>
      <c r="J22" s="84" t="s">
        <v>366</v>
      </c>
      <c r="K22" s="85"/>
      <c r="L22" s="85"/>
      <c r="M22" s="86">
        <f>M21*1.19</f>
        <v>1144658.1439999999</v>
      </c>
      <c r="N22" s="84" t="s">
        <v>366</v>
      </c>
      <c r="O22" s="85"/>
      <c r="P22" s="85"/>
      <c r="Q22" s="87">
        <f>Q21*1.19</f>
        <v>511078.81999999995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ABE92-1184-4B10-BE5C-B9D56C57D21D}">
  <dimension ref="A1:U21"/>
  <sheetViews>
    <sheetView showGridLines="0" zoomScaleNormal="100" workbookViewId="0">
      <selection activeCell="J30" sqref="J30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8" max="18" width="23" bestFit="1" customWidth="1"/>
    <col min="19" max="19" width="14.28515625" bestFit="1" customWidth="1"/>
  </cols>
  <sheetData>
    <row r="1" spans="1:21" ht="15.75" customHeight="1" thickBot="1">
      <c r="B1" s="158" t="s">
        <v>410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58"/>
      <c r="B2" s="166" t="s">
        <v>349</v>
      </c>
      <c r="C2" s="167"/>
      <c r="D2" s="167"/>
      <c r="E2" s="167"/>
      <c r="F2" s="168" t="s">
        <v>349</v>
      </c>
      <c r="G2" s="169"/>
      <c r="H2" s="169"/>
      <c r="I2" s="169"/>
      <c r="J2" s="168" t="s">
        <v>349</v>
      </c>
      <c r="K2" s="169"/>
      <c r="L2" s="169"/>
      <c r="M2" s="170"/>
      <c r="N2" s="168" t="s">
        <v>349</v>
      </c>
      <c r="O2" s="169"/>
      <c r="P2" s="169"/>
      <c r="Q2" s="170"/>
      <c r="R2" s="168" t="s">
        <v>349</v>
      </c>
      <c r="S2" s="169"/>
      <c r="T2" s="169"/>
      <c r="U2" s="170"/>
    </row>
    <row r="3" spans="1:21" ht="15.75" customHeight="1">
      <c r="A3" s="58"/>
      <c r="B3" s="152" t="s">
        <v>411</v>
      </c>
      <c r="C3" s="153"/>
      <c r="D3" s="153"/>
      <c r="E3" s="153"/>
      <c r="F3" s="154" t="s">
        <v>351</v>
      </c>
      <c r="G3" s="155"/>
      <c r="H3" s="155"/>
      <c r="I3" s="155"/>
      <c r="J3" s="154" t="s">
        <v>412</v>
      </c>
      <c r="K3" s="155"/>
      <c r="L3" s="155"/>
      <c r="M3" s="157"/>
      <c r="N3" s="154" t="s">
        <v>352</v>
      </c>
      <c r="O3" s="155"/>
      <c r="P3" s="155"/>
      <c r="Q3" s="157"/>
      <c r="R3" s="154" t="s">
        <v>353</v>
      </c>
      <c r="S3" s="155"/>
      <c r="T3" s="155"/>
      <c r="U3" s="157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2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1.6</v>
      </c>
      <c r="E5" s="90">
        <f>D5*'Matriz de Carga'!G4</f>
        <v>148320</v>
      </c>
      <c r="F5" s="63" t="s">
        <v>357</v>
      </c>
      <c r="G5" s="91"/>
      <c r="H5" s="102">
        <v>2.1</v>
      </c>
      <c r="I5" s="65">
        <f>H5*'Matriz de Carga'!G4</f>
        <v>194670</v>
      </c>
      <c r="J5" s="63" t="s">
        <v>357</v>
      </c>
      <c r="K5" s="91"/>
      <c r="L5" s="102">
        <v>2</v>
      </c>
      <c r="M5" s="90">
        <f>L5*'Matriz de Carga'!G4</f>
        <v>185400</v>
      </c>
      <c r="N5" s="63" t="s">
        <v>357</v>
      </c>
      <c r="O5" s="91"/>
      <c r="P5" s="102">
        <v>2.7</v>
      </c>
      <c r="Q5" s="90">
        <f>P5*'Matriz de Carga'!G4</f>
        <v>250290.00000000003</v>
      </c>
      <c r="R5" s="63" t="s">
        <v>357</v>
      </c>
      <c r="S5" s="91"/>
      <c r="T5" s="102">
        <v>2.5</v>
      </c>
      <c r="U5" s="65">
        <f>T5*'Matriz de Carga'!G4</f>
        <v>231750</v>
      </c>
    </row>
    <row r="6" spans="1:21">
      <c r="A6" s="18"/>
      <c r="B6" s="66" t="s">
        <v>358</v>
      </c>
      <c r="C6" s="67" t="s">
        <v>386</v>
      </c>
      <c r="D6" s="68">
        <v>5.7</v>
      </c>
      <c r="E6" s="69">
        <f>D6*'Matriz de Carga'!G5</f>
        <v>90630</v>
      </c>
      <c r="F6" s="66" t="s">
        <v>358</v>
      </c>
      <c r="G6" s="67" t="s">
        <v>386</v>
      </c>
      <c r="H6" s="68">
        <v>5.7</v>
      </c>
      <c r="I6" s="70">
        <f>E6</f>
        <v>90630</v>
      </c>
      <c r="J6" s="66" t="s">
        <v>358</v>
      </c>
      <c r="K6" s="67" t="s">
        <v>386</v>
      </c>
      <c r="L6" s="68">
        <v>5.7</v>
      </c>
      <c r="M6" s="69">
        <f>I6</f>
        <v>90630</v>
      </c>
      <c r="N6" s="66" t="s">
        <v>358</v>
      </c>
      <c r="O6" s="67" t="s">
        <v>386</v>
      </c>
      <c r="P6" s="68">
        <v>5.7</v>
      </c>
      <c r="Q6" s="69">
        <f>M6</f>
        <v>90630</v>
      </c>
      <c r="R6" s="66" t="s">
        <v>358</v>
      </c>
      <c r="S6" s="67" t="s">
        <v>386</v>
      </c>
      <c r="T6" s="68">
        <v>5.7</v>
      </c>
      <c r="U6" s="70">
        <f>Q6</f>
        <v>90630</v>
      </c>
    </row>
    <row r="7" spans="1:21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6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48">
        <f>VLOOKUP(O7,'Matriz de Carga'!$B$3:$C$59,2,0)*P7</f>
        <v>18107</v>
      </c>
      <c r="R7" s="66" t="s">
        <v>160</v>
      </c>
      <c r="S7" s="88" t="s">
        <v>75</v>
      </c>
      <c r="T7" s="68">
        <v>1</v>
      </c>
      <c r="U7" s="71">
        <f>VLOOKUP(S7,'Matriz de Carga'!$B$3:$C$59,2,0)*T7</f>
        <v>18107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24</v>
      </c>
      <c r="G8" s="88" t="s">
        <v>77</v>
      </c>
      <c r="H8" s="68">
        <v>1</v>
      </c>
      <c r="I8" s="71">
        <f>VLOOKUP(G8,'Matriz de Carga'!$B$3:$C$59,2,0)*H8</f>
        <v>35420</v>
      </c>
      <c r="J8" s="66" t="s">
        <v>137</v>
      </c>
      <c r="K8" s="88" t="s">
        <v>62</v>
      </c>
      <c r="L8" s="68">
        <v>1</v>
      </c>
      <c r="M8" s="48">
        <f>VLOOKUP(K8,'Matriz de Carga'!$B$3:$C$59,2,0)*L8</f>
        <v>49520</v>
      </c>
      <c r="N8" s="66" t="s">
        <v>24</v>
      </c>
      <c r="O8" s="88" t="s">
        <v>77</v>
      </c>
      <c r="P8" s="68">
        <v>1</v>
      </c>
      <c r="Q8" s="48">
        <f>VLOOKUP(O8,'Matriz de Carga'!$B$3:$C$59,2,0)*P8</f>
        <v>35420</v>
      </c>
      <c r="R8" s="66" t="s">
        <v>24</v>
      </c>
      <c r="S8" s="88" t="s">
        <v>77</v>
      </c>
      <c r="T8" s="68">
        <v>1</v>
      </c>
      <c r="U8" s="71">
        <f>VLOOKUP(S8,'Matriz de Carga'!$B$3:$C$59,2,0)*T8</f>
        <v>35420</v>
      </c>
    </row>
    <row r="9" spans="1:21">
      <c r="A9" s="18"/>
      <c r="B9" s="66" t="s">
        <v>290</v>
      </c>
      <c r="C9" s="88" t="s">
        <v>331</v>
      </c>
      <c r="D9" s="68">
        <v>1</v>
      </c>
      <c r="E9" s="48">
        <f>VLOOKUP(C9,'Matriz de Carga'!$B$3:$C$68,2,0)*D9</f>
        <v>12888</v>
      </c>
      <c r="F9" s="66" t="s">
        <v>137</v>
      </c>
      <c r="G9" s="88" t="s">
        <v>62</v>
      </c>
      <c r="H9" s="68">
        <v>1</v>
      </c>
      <c r="I9" s="71">
        <f>VLOOKUP(G9,'Matriz de Carga'!$B$3:$C$59,2,0)*H9</f>
        <v>49520</v>
      </c>
      <c r="J9" s="66" t="s">
        <v>290</v>
      </c>
      <c r="K9" s="88" t="s">
        <v>331</v>
      </c>
      <c r="L9" s="68">
        <v>1</v>
      </c>
      <c r="M9" s="48">
        <f>VLOOKUP(K9,'Matriz de Carga'!$B$3:$C$68,2,0)*L9</f>
        <v>12888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325</v>
      </c>
      <c r="C10" s="73" t="s">
        <v>326</v>
      </c>
      <c r="D10" s="68">
        <v>3</v>
      </c>
      <c r="E10" s="48">
        <f>VLOOKUP(C10,'Matriz de Carga'!$B$3:$C$59,2,0)*D10</f>
        <v>8370</v>
      </c>
      <c r="F10" s="66" t="s">
        <v>319</v>
      </c>
      <c r="G10" s="67" t="s">
        <v>320</v>
      </c>
      <c r="H10" s="76">
        <v>1</v>
      </c>
      <c r="I10" s="71">
        <f>VLOOKUP(G10,'Matriz de Carga'!$B$3:$C$59,2,0)*H10</f>
        <v>32683</v>
      </c>
      <c r="J10" s="72" t="s">
        <v>325</v>
      </c>
      <c r="K10" s="73" t="s">
        <v>326</v>
      </c>
      <c r="L10" s="68">
        <v>3</v>
      </c>
      <c r="M10" s="48">
        <f>VLOOKUP(K10,'Matriz de Carga'!$B$3:$C$59,2,0)*L10</f>
        <v>8370</v>
      </c>
      <c r="N10" s="66" t="s">
        <v>297</v>
      </c>
      <c r="O10" s="88" t="s">
        <v>122</v>
      </c>
      <c r="P10" s="68">
        <v>4</v>
      </c>
      <c r="Q10" s="48">
        <f>VLOOKUP(O10,'Matriz de Carga'!$B$3:$C$59,2,0)*P10</f>
        <v>117308</v>
      </c>
      <c r="R10" s="66" t="s">
        <v>319</v>
      </c>
      <c r="S10" s="67" t="s">
        <v>320</v>
      </c>
      <c r="T10" s="76">
        <v>1</v>
      </c>
      <c r="U10" s="71">
        <f>VLOOKUP(S10,'Matriz de Carga'!$B$3:$C$59,2,0)*T10</f>
        <v>32683</v>
      </c>
    </row>
    <row r="11" spans="1:21">
      <c r="B11" s="115"/>
      <c r="C11" s="116"/>
      <c r="D11" s="116"/>
      <c r="E11" s="69" t="s">
        <v>361</v>
      </c>
      <c r="F11" s="66" t="s">
        <v>290</v>
      </c>
      <c r="G11" s="88" t="s">
        <v>331</v>
      </c>
      <c r="H11" s="68">
        <v>1</v>
      </c>
      <c r="I11" s="71">
        <f>VLOOKUP(G11,'Matriz de Carga'!$B$3:$C$68,2,0)*H11</f>
        <v>12888</v>
      </c>
      <c r="J11" s="66" t="s">
        <v>164</v>
      </c>
      <c r="K11" s="67" t="s">
        <v>332</v>
      </c>
      <c r="L11" s="76">
        <v>0.76</v>
      </c>
      <c r="M11" s="48">
        <f>VLOOKUP(K11,'Matriz de Carga'!$B$3:$C$68,2,0)*L11</f>
        <v>62474.28</v>
      </c>
      <c r="N11" s="66" t="s">
        <v>344</v>
      </c>
      <c r="O11" s="88" t="s">
        <v>80</v>
      </c>
      <c r="P11" s="68">
        <v>1</v>
      </c>
      <c r="Q11" s="48">
        <f>VLOOKUP(O11,'Matriz de Carga'!$B$3:$C$59,2,0)*P11</f>
        <v>37157</v>
      </c>
      <c r="R11" s="66" t="s">
        <v>290</v>
      </c>
      <c r="S11" s="88" t="s">
        <v>331</v>
      </c>
      <c r="T11" s="68">
        <v>1</v>
      </c>
      <c r="U11" s="71">
        <f>VLOOKUP(S11,'Matriz de Carga'!$B$3:$C$68,2,0)*T11</f>
        <v>12888</v>
      </c>
    </row>
    <row r="12" spans="1:21">
      <c r="B12" s="72"/>
      <c r="C12" s="73"/>
      <c r="D12" s="73"/>
      <c r="E12" s="69" t="s">
        <v>361</v>
      </c>
      <c r="F12" s="72" t="s">
        <v>325</v>
      </c>
      <c r="G12" s="73" t="s">
        <v>326</v>
      </c>
      <c r="H12" s="68">
        <v>3</v>
      </c>
      <c r="I12" s="71">
        <f>VLOOKUP(G12,'Matriz de Carga'!$B$3:$C$59,2,0)*H12</f>
        <v>8370</v>
      </c>
      <c r="J12" s="66" t="s">
        <v>333</v>
      </c>
      <c r="K12" s="67" t="s">
        <v>334</v>
      </c>
      <c r="L12" s="76">
        <v>1</v>
      </c>
      <c r="M12" s="48">
        <f>VLOOKUP(K12,'Matriz de Carga'!$B$3:$C$68,2,0)*L12</f>
        <v>8436</v>
      </c>
      <c r="N12" s="66" t="s">
        <v>319</v>
      </c>
      <c r="O12" s="67" t="s">
        <v>320</v>
      </c>
      <c r="P12" s="76">
        <v>1</v>
      </c>
      <c r="Q12" s="48">
        <f>VLOOKUP(O12,'Matriz de Carga'!$B$3:$C$59,2,0)*P12</f>
        <v>32683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120"/>
      <c r="I13" s="126"/>
      <c r="J13" s="66" t="s">
        <v>335</v>
      </c>
      <c r="K13" s="67" t="s">
        <v>336</v>
      </c>
      <c r="L13" s="76">
        <v>1</v>
      </c>
      <c r="M13" s="48">
        <f>VLOOKUP(K13,'Matriz de Carga'!$B$3:$C$68,2,0)*L13</f>
        <v>8676</v>
      </c>
      <c r="N13" s="66" t="s">
        <v>290</v>
      </c>
      <c r="O13" s="88" t="s">
        <v>331</v>
      </c>
      <c r="P13" s="68">
        <v>1</v>
      </c>
      <c r="Q13" s="48">
        <f>VLOOKUP(O13,'Matriz de Carga'!$B$3:$C$68,2,0)*P13</f>
        <v>12888</v>
      </c>
      <c r="R13" s="66" t="s">
        <v>164</v>
      </c>
      <c r="S13" s="67" t="s">
        <v>332</v>
      </c>
      <c r="T13" s="76">
        <v>0.76</v>
      </c>
      <c r="U13" s="71">
        <f>VLOOKUP(S13,'Matriz de Carga'!$B$3:$C$68,2,0)*T13</f>
        <v>62474.28</v>
      </c>
    </row>
    <row r="14" spans="1:21">
      <c r="B14" s="72"/>
      <c r="C14" s="73"/>
      <c r="D14" s="73"/>
      <c r="E14" s="69" t="s">
        <v>361</v>
      </c>
      <c r="F14" s="66"/>
      <c r="G14" s="67"/>
      <c r="H14" s="67"/>
      <c r="I14" s="70" t="s">
        <v>361</v>
      </c>
      <c r="J14" s="66"/>
      <c r="K14" s="67"/>
      <c r="L14" s="76"/>
      <c r="M14" s="48"/>
      <c r="N14" s="72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 t="s">
        <v>333</v>
      </c>
      <c r="S14" s="67" t="s">
        <v>334</v>
      </c>
      <c r="T14" s="76">
        <v>1</v>
      </c>
      <c r="U14" s="71">
        <f>VLOOKUP(S14,'Matriz de Carga'!$B$3:$C$68,2,0)*T14</f>
        <v>8436</v>
      </c>
    </row>
    <row r="15" spans="1:21">
      <c r="B15" s="72"/>
      <c r="C15" s="73"/>
      <c r="D15" s="73"/>
      <c r="E15" s="69"/>
      <c r="F15" s="66"/>
      <c r="G15" s="67"/>
      <c r="H15" s="67"/>
      <c r="I15" s="70"/>
      <c r="J15" s="66"/>
      <c r="K15" s="67"/>
      <c r="L15" s="76"/>
      <c r="M15" s="48"/>
      <c r="N15" s="66"/>
      <c r="O15" s="67"/>
      <c r="P15" s="67"/>
      <c r="Q15" s="70"/>
      <c r="R15" s="66" t="s">
        <v>335</v>
      </c>
      <c r="S15" s="67" t="s">
        <v>336</v>
      </c>
      <c r="T15" s="76">
        <v>1</v>
      </c>
      <c r="U15" s="71">
        <f>VLOOKUP(S15,'Matriz de Carga'!$B$3:$C$68,2,0)*T15</f>
        <v>8676</v>
      </c>
    </row>
    <row r="16" spans="1:21">
      <c r="B16" s="72"/>
      <c r="C16" s="73"/>
      <c r="D16" s="73"/>
      <c r="E16" s="69"/>
      <c r="F16" s="66"/>
      <c r="G16" s="67"/>
      <c r="H16" s="67"/>
      <c r="I16" s="70"/>
      <c r="J16" s="66"/>
      <c r="K16" s="67"/>
      <c r="L16" s="76"/>
      <c r="M16" s="48"/>
      <c r="N16" s="66"/>
      <c r="O16" s="67"/>
      <c r="P16" s="67"/>
      <c r="Q16" s="70"/>
      <c r="R16" s="120"/>
      <c r="U16" s="126"/>
    </row>
    <row r="17" spans="2:21">
      <c r="B17" s="72"/>
      <c r="C17" s="73"/>
      <c r="D17" s="73"/>
      <c r="E17" s="69"/>
      <c r="F17" s="66"/>
      <c r="G17" s="67"/>
      <c r="H17" s="67"/>
      <c r="I17" s="70"/>
      <c r="J17" s="66"/>
      <c r="K17" s="67"/>
      <c r="L17" s="67"/>
      <c r="M17" s="70"/>
      <c r="N17" s="66"/>
      <c r="O17" s="67"/>
      <c r="P17" s="67"/>
      <c r="Q17" s="70"/>
      <c r="R17" s="66"/>
      <c r="S17" s="67"/>
      <c r="T17" s="67"/>
      <c r="U17" s="70"/>
    </row>
    <row r="18" spans="2:21">
      <c r="B18" s="74" t="s">
        <v>362</v>
      </c>
      <c r="C18" s="75"/>
      <c r="D18" s="75"/>
      <c r="E18" s="77">
        <f>SUM(E6:E14)</f>
        <v>179515</v>
      </c>
      <c r="F18" s="74" t="s">
        <v>362</v>
      </c>
      <c r="G18" s="75"/>
      <c r="H18" s="75"/>
      <c r="I18" s="78">
        <f>SUM(I6:I14)</f>
        <v>247618</v>
      </c>
      <c r="J18" s="74" t="s">
        <v>362</v>
      </c>
      <c r="K18" s="75"/>
      <c r="L18" s="75"/>
      <c r="M18" s="78">
        <f>SUM(M6:M13)</f>
        <v>259101.28</v>
      </c>
      <c r="N18" s="74" t="s">
        <v>362</v>
      </c>
      <c r="O18" s="75"/>
      <c r="P18" s="75"/>
      <c r="Q18" s="78">
        <f>SUM(Q6:Q14)</f>
        <v>402083</v>
      </c>
      <c r="R18" s="74" t="s">
        <v>362</v>
      </c>
      <c r="S18" s="75"/>
      <c r="T18" s="75"/>
      <c r="U18" s="78">
        <f>SUM(U6:U15)</f>
        <v>327204.28000000003</v>
      </c>
    </row>
    <row r="19" spans="2:21" ht="15.75" thickBot="1">
      <c r="B19" s="79" t="s">
        <v>363</v>
      </c>
      <c r="C19" s="80"/>
      <c r="D19" s="80"/>
      <c r="E19" s="81">
        <f>'Matriz de Carga'!G9</f>
        <v>15000</v>
      </c>
      <c r="F19" s="79" t="s">
        <v>363</v>
      </c>
      <c r="G19" s="82"/>
      <c r="H19" s="82"/>
      <c r="I19" s="83">
        <f>'Matriz de Carga'!G9</f>
        <v>15000</v>
      </c>
      <c r="J19" s="79" t="s">
        <v>363</v>
      </c>
      <c r="K19" s="82"/>
      <c r="L19" s="82"/>
      <c r="M19" s="83">
        <f>'Matriz de Carga'!G9</f>
        <v>15000</v>
      </c>
      <c r="N19" s="79" t="s">
        <v>363</v>
      </c>
      <c r="O19" s="82"/>
      <c r="P19" s="82"/>
      <c r="Q19" s="83">
        <f>'Matriz de Carga'!G9</f>
        <v>15000</v>
      </c>
      <c r="R19" s="79" t="s">
        <v>363</v>
      </c>
      <c r="S19" s="82"/>
      <c r="T19" s="82"/>
      <c r="U19" s="83">
        <f>'Matriz de Carga'!G9</f>
        <v>15000</v>
      </c>
    </row>
    <row r="20" spans="2:21" ht="15.75" thickBot="1">
      <c r="B20" s="84" t="s">
        <v>364</v>
      </c>
      <c r="C20" s="85"/>
      <c r="D20" s="85"/>
      <c r="E20" s="86">
        <f>E18+E5+E19</f>
        <v>342835</v>
      </c>
      <c r="F20" s="84" t="s">
        <v>364</v>
      </c>
      <c r="G20" s="85"/>
      <c r="H20" s="85"/>
      <c r="I20" s="86">
        <f>I18+I5+I19</f>
        <v>457288</v>
      </c>
      <c r="J20" s="84" t="s">
        <v>364</v>
      </c>
      <c r="K20" s="85"/>
      <c r="L20" s="85"/>
      <c r="M20" s="87">
        <f>M18+M5+M19</f>
        <v>459501.28</v>
      </c>
      <c r="N20" s="84" t="s">
        <v>364</v>
      </c>
      <c r="O20" s="85"/>
      <c r="P20" s="85"/>
      <c r="Q20" s="87">
        <f>Q18+Q5+Q19</f>
        <v>667373</v>
      </c>
      <c r="R20" s="84" t="s">
        <v>364</v>
      </c>
      <c r="S20" s="85"/>
      <c r="T20" s="85"/>
      <c r="U20" s="87">
        <f>U18+U5+U19</f>
        <v>573954.28</v>
      </c>
    </row>
    <row r="21" spans="2:21" ht="15.75" thickBot="1">
      <c r="B21" s="84" t="s">
        <v>365</v>
      </c>
      <c r="C21" s="85"/>
      <c r="D21" s="85"/>
      <c r="E21" s="86">
        <f>E20*1.19</f>
        <v>407973.64999999997</v>
      </c>
      <c r="F21" s="84" t="s">
        <v>366</v>
      </c>
      <c r="G21" s="85"/>
      <c r="H21" s="85"/>
      <c r="I21" s="86">
        <f>I20*1.19</f>
        <v>544172.72</v>
      </c>
      <c r="J21" s="84" t="s">
        <v>366</v>
      </c>
      <c r="K21" s="85"/>
      <c r="L21" s="85"/>
      <c r="M21" s="87">
        <f>M20*1.19</f>
        <v>546806.52320000005</v>
      </c>
      <c r="N21" s="84" t="s">
        <v>366</v>
      </c>
      <c r="O21" s="85"/>
      <c r="P21" s="85"/>
      <c r="Q21" s="87">
        <f>Q20*1.19</f>
        <v>794173.87</v>
      </c>
      <c r="R21" s="84" t="s">
        <v>366</v>
      </c>
      <c r="S21" s="85"/>
      <c r="T21" s="85"/>
      <c r="U21" s="87">
        <f>U20*1.19</f>
        <v>683005.5932</v>
      </c>
    </row>
  </sheetData>
  <sheetProtection selectLockedCells="1" selectUnlockedCells="1"/>
  <mergeCells count="11">
    <mergeCell ref="R2:U2"/>
    <mergeCell ref="R3:U3"/>
    <mergeCell ref="B1:U1"/>
    <mergeCell ref="N2:Q2"/>
    <mergeCell ref="N3:Q3"/>
    <mergeCell ref="B2:E2"/>
    <mergeCell ref="F2:I2"/>
    <mergeCell ref="J2:M2"/>
    <mergeCell ref="B3:E3"/>
    <mergeCell ref="F3:I3"/>
    <mergeCell ref="J3:M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F1A2-A9AD-4695-BCDC-6B5C130B6397}">
  <dimension ref="A1:U19"/>
  <sheetViews>
    <sheetView showGridLines="0" zoomScaleNormal="100" workbookViewId="0">
      <selection activeCell="W17" sqref="W17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413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50" t="s">
        <v>349</v>
      </c>
      <c r="K2" s="151"/>
      <c r="L2" s="151"/>
      <c r="M2" s="151"/>
      <c r="N2" s="150" t="s">
        <v>349</v>
      </c>
      <c r="O2" s="151"/>
      <c r="P2" s="151"/>
      <c r="Q2" s="151"/>
      <c r="R2" s="150" t="s">
        <v>349</v>
      </c>
      <c r="S2" s="151"/>
      <c r="T2" s="151"/>
      <c r="U2" s="156"/>
    </row>
    <row r="3" spans="1:21" ht="15.75" customHeight="1">
      <c r="A3" s="2"/>
      <c r="B3" s="161" t="s">
        <v>368</v>
      </c>
      <c r="C3" s="162"/>
      <c r="D3" s="162"/>
      <c r="E3" s="162"/>
      <c r="F3" s="161" t="s">
        <v>369</v>
      </c>
      <c r="G3" s="162"/>
      <c r="H3" s="162"/>
      <c r="I3" s="162"/>
      <c r="J3" s="154" t="s">
        <v>351</v>
      </c>
      <c r="K3" s="155"/>
      <c r="L3" s="155"/>
      <c r="M3" s="155"/>
      <c r="N3" s="154" t="s">
        <v>352</v>
      </c>
      <c r="O3" s="155"/>
      <c r="P3" s="155"/>
      <c r="Q3" s="155"/>
      <c r="R3" s="154" t="s">
        <v>353</v>
      </c>
      <c r="S3" s="155"/>
      <c r="T3" s="155"/>
      <c r="U3" s="157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91"/>
      <c r="L5" s="102">
        <v>2</v>
      </c>
      <c r="M5" s="65">
        <f>L5*'Matriz de Carga'!G4</f>
        <v>185400</v>
      </c>
      <c r="N5" s="63" t="s">
        <v>357</v>
      </c>
      <c r="O5" s="91"/>
      <c r="P5" s="102">
        <v>2.6</v>
      </c>
      <c r="Q5" s="90">
        <f>P5*'Matriz de Carga'!G4</f>
        <v>241020</v>
      </c>
      <c r="R5" s="63" t="s">
        <v>357</v>
      </c>
      <c r="S5" s="91"/>
      <c r="T5" s="102">
        <v>2</v>
      </c>
      <c r="U5" s="65">
        <f>T5*'Matriz de Carga'!G4</f>
        <v>185400</v>
      </c>
    </row>
    <row r="6" spans="1:21">
      <c r="A6" s="18"/>
      <c r="B6" s="66" t="s">
        <v>358</v>
      </c>
      <c r="C6" s="88" t="s">
        <v>386</v>
      </c>
      <c r="D6" s="68">
        <v>4</v>
      </c>
      <c r="E6" s="69">
        <f>D6*'Matriz de Carga'!G5</f>
        <v>63600</v>
      </c>
      <c r="F6" s="66" t="s">
        <v>358</v>
      </c>
      <c r="G6" s="88" t="s">
        <v>386</v>
      </c>
      <c r="H6" s="68">
        <v>4</v>
      </c>
      <c r="I6" s="69">
        <f>H6*'Matriz de Carga'!G5</f>
        <v>63600</v>
      </c>
      <c r="J6" s="66" t="s">
        <v>358</v>
      </c>
      <c r="K6" s="88" t="s">
        <v>386</v>
      </c>
      <c r="L6" s="68">
        <v>4</v>
      </c>
      <c r="M6" s="70">
        <f>E6</f>
        <v>63600</v>
      </c>
      <c r="N6" s="66" t="s">
        <v>358</v>
      </c>
      <c r="O6" s="88" t="s">
        <v>386</v>
      </c>
      <c r="P6" s="68">
        <v>4</v>
      </c>
      <c r="Q6" s="69">
        <f>E6</f>
        <v>63600</v>
      </c>
      <c r="R6" s="66" t="s">
        <v>358</v>
      </c>
      <c r="S6" s="88" t="s">
        <v>386</v>
      </c>
      <c r="T6" s="68">
        <v>4</v>
      </c>
      <c r="U6" s="70">
        <f>E6</f>
        <v>63600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135</v>
      </c>
      <c r="L8" s="68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68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68">
        <v>1</v>
      </c>
      <c r="U8" s="71">
        <f>VLOOKUP(S8,'Matriz de Carga'!$B$3:$C$59,2,0)*T8</f>
        <v>28899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131</v>
      </c>
      <c r="P10" s="68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66" t="s">
        <v>319</v>
      </c>
      <c r="K11" s="67" t="s">
        <v>320</v>
      </c>
      <c r="L11" s="67">
        <v>1.1499999999999999</v>
      </c>
      <c r="M11" s="71">
        <f>VLOOKUP(K11,'Matriz de Carga'!$B$3:$C$59,2,0)*L11</f>
        <v>37585.449999999997</v>
      </c>
      <c r="N11" s="66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66" t="s">
        <v>319</v>
      </c>
      <c r="S11" s="67" t="s">
        <v>320</v>
      </c>
      <c r="T11" s="67">
        <v>1.1499999999999999</v>
      </c>
      <c r="U11" s="71">
        <f>VLOOKUP(S11,'Matriz de Carga'!$B$3:$C$59,2,0)*T11</f>
        <v>37585.449999999997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6" t="s">
        <v>319</v>
      </c>
      <c r="O13" s="67" t="s">
        <v>320</v>
      </c>
      <c r="P13" s="67">
        <v>1.1499999999999999</v>
      </c>
      <c r="Q13" s="48">
        <f>VLOOKUP(O13,'Matriz de Carga'!$B$3:$C$59,2,0)*P13</f>
        <v>37585.449999999997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72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6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149009</v>
      </c>
      <c r="F16" s="74" t="s">
        <v>362</v>
      </c>
      <c r="G16" s="75"/>
      <c r="H16" s="75"/>
      <c r="I16" s="77">
        <f>SUM(I6:I15)</f>
        <v>143034</v>
      </c>
      <c r="J16" s="74" t="s">
        <v>362</v>
      </c>
      <c r="K16" s="75"/>
      <c r="L16" s="75"/>
      <c r="M16" s="78">
        <f>SUM(M6:M15)</f>
        <v>209518.45</v>
      </c>
      <c r="N16" s="74" t="s">
        <v>362</v>
      </c>
      <c r="O16" s="75"/>
      <c r="P16" s="75"/>
      <c r="Q16" s="77">
        <f>SUM(Q6:Q15)</f>
        <v>295154.45</v>
      </c>
      <c r="R16" s="74" t="s">
        <v>362</v>
      </c>
      <c r="S16" s="75"/>
      <c r="T16" s="75"/>
      <c r="U16" s="78">
        <f>SUM(U6:U15)</f>
        <v>209518.45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293789</v>
      </c>
      <c r="F18" s="84" t="s">
        <v>364</v>
      </c>
      <c r="G18" s="85"/>
      <c r="H18" s="85"/>
      <c r="I18" s="86">
        <f>I16+I5+I17</f>
        <v>287814</v>
      </c>
      <c r="J18" s="84" t="s">
        <v>364</v>
      </c>
      <c r="K18" s="85"/>
      <c r="L18" s="85"/>
      <c r="M18" s="86">
        <f>M16+M5+M17</f>
        <v>409918.45</v>
      </c>
      <c r="N18" s="84" t="s">
        <v>364</v>
      </c>
      <c r="O18" s="85"/>
      <c r="P18" s="85"/>
      <c r="Q18" s="86">
        <f>Q16+Q5+Q17</f>
        <v>551174.44999999995</v>
      </c>
      <c r="R18" s="84" t="s">
        <v>364</v>
      </c>
      <c r="S18" s="85"/>
      <c r="T18" s="85"/>
      <c r="U18" s="87">
        <f>U16+U5+U17</f>
        <v>409918.45</v>
      </c>
    </row>
    <row r="19" spans="2:21" ht="15.75" thickBot="1">
      <c r="B19" s="84" t="s">
        <v>365</v>
      </c>
      <c r="C19" s="85"/>
      <c r="D19" s="85"/>
      <c r="E19" s="86">
        <f>E18*1.19</f>
        <v>349608.91</v>
      </c>
      <c r="F19" s="84" t="s">
        <v>365</v>
      </c>
      <c r="G19" s="85"/>
      <c r="H19" s="85"/>
      <c r="I19" s="86">
        <f>I18*1.19</f>
        <v>342498.66</v>
      </c>
      <c r="J19" s="84" t="s">
        <v>366</v>
      </c>
      <c r="K19" s="85"/>
      <c r="L19" s="85"/>
      <c r="M19" s="86">
        <f>M18*1.19</f>
        <v>487802.95549999998</v>
      </c>
      <c r="N19" s="84" t="s">
        <v>366</v>
      </c>
      <c r="O19" s="85"/>
      <c r="P19" s="85"/>
      <c r="Q19" s="86">
        <f>Q18*1.19</f>
        <v>655897.59549999994</v>
      </c>
      <c r="R19" s="84" t="s">
        <v>366</v>
      </c>
      <c r="S19" s="85"/>
      <c r="T19" s="85"/>
      <c r="U19" s="87">
        <f>U18*1.19</f>
        <v>487802.95549999998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E62DB-201A-432B-9462-A16A4262B3C0}">
  <dimension ref="A1:U19"/>
  <sheetViews>
    <sheetView showGridLines="0" zoomScaleNormal="100" workbookViewId="0">
      <selection activeCell="B1" sqref="B1:U1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414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50" t="s">
        <v>349</v>
      </c>
      <c r="K2" s="151"/>
      <c r="L2" s="151"/>
      <c r="M2" s="151"/>
      <c r="N2" s="150" t="s">
        <v>349</v>
      </c>
      <c r="O2" s="151"/>
      <c r="P2" s="151"/>
      <c r="Q2" s="151"/>
      <c r="R2" s="150" t="s">
        <v>349</v>
      </c>
      <c r="S2" s="151"/>
      <c r="T2" s="151"/>
      <c r="U2" s="156"/>
    </row>
    <row r="3" spans="1:21" ht="15.75" customHeight="1">
      <c r="A3" s="2"/>
      <c r="B3" s="161" t="s">
        <v>368</v>
      </c>
      <c r="C3" s="162"/>
      <c r="D3" s="162"/>
      <c r="E3" s="162"/>
      <c r="F3" s="161" t="s">
        <v>369</v>
      </c>
      <c r="G3" s="162"/>
      <c r="H3" s="162"/>
      <c r="I3" s="162"/>
      <c r="J3" s="154" t="s">
        <v>351</v>
      </c>
      <c r="K3" s="155"/>
      <c r="L3" s="155"/>
      <c r="M3" s="155"/>
      <c r="N3" s="154" t="s">
        <v>352</v>
      </c>
      <c r="O3" s="155"/>
      <c r="P3" s="155"/>
      <c r="Q3" s="155"/>
      <c r="R3" s="154" t="s">
        <v>353</v>
      </c>
      <c r="S3" s="155"/>
      <c r="T3" s="155"/>
      <c r="U3" s="157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91"/>
      <c r="L5" s="102">
        <v>1.8</v>
      </c>
      <c r="M5" s="65">
        <f>L5*'Matriz de Carga'!G4</f>
        <v>166860</v>
      </c>
      <c r="N5" s="91" t="s">
        <v>357</v>
      </c>
      <c r="O5" s="91"/>
      <c r="P5" s="102">
        <v>2.4</v>
      </c>
      <c r="Q5" s="90">
        <f>P5*'Matriz de Carga'!G4</f>
        <v>222480</v>
      </c>
      <c r="R5" s="63" t="s">
        <v>357</v>
      </c>
      <c r="S5" s="91"/>
      <c r="T5" s="102">
        <v>1.8</v>
      </c>
      <c r="U5" s="65">
        <f>T5*'Matriz de Carga'!G4</f>
        <v>166860</v>
      </c>
    </row>
    <row r="6" spans="1:21">
      <c r="A6" s="18"/>
      <c r="B6" s="66" t="s">
        <v>358</v>
      </c>
      <c r="C6" s="88" t="s">
        <v>386</v>
      </c>
      <c r="D6" s="68">
        <v>4</v>
      </c>
      <c r="E6" s="69">
        <f>D6*'Matriz de Carga'!G5</f>
        <v>63600</v>
      </c>
      <c r="F6" s="66" t="s">
        <v>358</v>
      </c>
      <c r="G6" s="88" t="s">
        <v>386</v>
      </c>
      <c r="H6" s="68">
        <v>4</v>
      </c>
      <c r="I6" s="69">
        <f>H6*'Matriz de Carga'!G5</f>
        <v>63600</v>
      </c>
      <c r="J6" s="66" t="s">
        <v>358</v>
      </c>
      <c r="K6" s="88" t="s">
        <v>386</v>
      </c>
      <c r="L6" s="68">
        <v>4</v>
      </c>
      <c r="M6" s="70">
        <f>E6</f>
        <v>63600</v>
      </c>
      <c r="N6" s="67" t="s">
        <v>358</v>
      </c>
      <c r="O6" s="88" t="s">
        <v>386</v>
      </c>
      <c r="P6" s="68">
        <v>4</v>
      </c>
      <c r="Q6" s="69">
        <f>E6</f>
        <v>63600</v>
      </c>
      <c r="R6" s="66" t="s">
        <v>358</v>
      </c>
      <c r="S6" s="88" t="s">
        <v>386</v>
      </c>
      <c r="T6" s="68">
        <v>4</v>
      </c>
      <c r="U6" s="70">
        <f>E6</f>
        <v>63600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135</v>
      </c>
      <c r="L8" s="68">
        <v>1</v>
      </c>
      <c r="M8" s="71">
        <f>VLOOKUP(K8,'Matriz de Carga'!$B$3:$C$59,2,0)*L8</f>
        <v>28899</v>
      </c>
      <c r="N8" s="67" t="s">
        <v>24</v>
      </c>
      <c r="O8" s="88" t="s">
        <v>135</v>
      </c>
      <c r="P8" s="68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68">
        <v>1</v>
      </c>
      <c r="U8" s="71">
        <f>VLOOKUP(S8,'Matriz de Carga'!$B$3:$C$59,2,0)*T8</f>
        <v>28899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7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7" t="s">
        <v>297</v>
      </c>
      <c r="O10" s="88" t="s">
        <v>131</v>
      </c>
      <c r="P10" s="68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66" t="s">
        <v>319</v>
      </c>
      <c r="K11" s="67" t="s">
        <v>320</v>
      </c>
      <c r="L11" s="76">
        <v>1</v>
      </c>
      <c r="M11" s="71">
        <f>VLOOKUP(K11,'Matriz de Carga'!$B$3:$C$59,2,0)*L11</f>
        <v>32683</v>
      </c>
      <c r="N11" s="67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66" t="s">
        <v>319</v>
      </c>
      <c r="S11" s="67" t="s">
        <v>320</v>
      </c>
      <c r="T11" s="76">
        <v>1</v>
      </c>
      <c r="U11" s="71">
        <f>VLOOKUP(S11,'Matriz de Carga'!$B$3:$C$59,2,0)*T11</f>
        <v>32683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73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7" t="s">
        <v>319</v>
      </c>
      <c r="O13" s="67" t="s">
        <v>320</v>
      </c>
      <c r="P13" s="76">
        <v>1</v>
      </c>
      <c r="Q13" s="48">
        <f>VLOOKUP(O13,'Matriz de Carga'!$B$3:$C$59,2,0)*P13</f>
        <v>32683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73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7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149009</v>
      </c>
      <c r="F16" s="74" t="s">
        <v>362</v>
      </c>
      <c r="G16" s="75"/>
      <c r="H16" s="75"/>
      <c r="I16" s="77">
        <f>SUM(I6:I15)</f>
        <v>143034</v>
      </c>
      <c r="J16" s="74" t="s">
        <v>362</v>
      </c>
      <c r="K16" s="75"/>
      <c r="L16" s="75"/>
      <c r="M16" s="78">
        <f>SUM(M6:M15)</f>
        <v>204616</v>
      </c>
      <c r="N16" s="75" t="s">
        <v>362</v>
      </c>
      <c r="O16" s="75"/>
      <c r="P16" s="75"/>
      <c r="Q16" s="77">
        <f>SUM(Q6:Q15)</f>
        <v>290252</v>
      </c>
      <c r="R16" s="74" t="s">
        <v>362</v>
      </c>
      <c r="S16" s="75"/>
      <c r="T16" s="75"/>
      <c r="U16" s="78">
        <f>SUM(U6:U15)</f>
        <v>204616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293789</v>
      </c>
      <c r="F18" s="84" t="s">
        <v>364</v>
      </c>
      <c r="G18" s="85"/>
      <c r="H18" s="85"/>
      <c r="I18" s="86">
        <f>I16+I5+I17</f>
        <v>287814</v>
      </c>
      <c r="J18" s="84" t="s">
        <v>364</v>
      </c>
      <c r="K18" s="85"/>
      <c r="L18" s="85"/>
      <c r="M18" s="86">
        <f>M16+M5+M17</f>
        <v>386476</v>
      </c>
      <c r="N18" s="84" t="s">
        <v>364</v>
      </c>
      <c r="O18" s="85"/>
      <c r="P18" s="85"/>
      <c r="Q18" s="86">
        <f>Q16+Q5+Q17</f>
        <v>527732</v>
      </c>
      <c r="R18" s="84" t="s">
        <v>364</v>
      </c>
      <c r="S18" s="85"/>
      <c r="T18" s="85"/>
      <c r="U18" s="87">
        <f>U16+U5+U17</f>
        <v>386476</v>
      </c>
    </row>
    <row r="19" spans="2:21" ht="15.75" thickBot="1">
      <c r="B19" s="84" t="s">
        <v>365</v>
      </c>
      <c r="C19" s="85"/>
      <c r="D19" s="85"/>
      <c r="E19" s="86">
        <f>E18*1.19</f>
        <v>349608.91</v>
      </c>
      <c r="F19" s="84" t="s">
        <v>365</v>
      </c>
      <c r="G19" s="85"/>
      <c r="H19" s="85"/>
      <c r="I19" s="86">
        <f>I18*1.19</f>
        <v>342498.66</v>
      </c>
      <c r="J19" s="84" t="s">
        <v>366</v>
      </c>
      <c r="K19" s="85"/>
      <c r="L19" s="85"/>
      <c r="M19" s="86">
        <f>M18*1.19</f>
        <v>459906.44</v>
      </c>
      <c r="N19" s="84" t="s">
        <v>366</v>
      </c>
      <c r="O19" s="85"/>
      <c r="P19" s="85"/>
      <c r="Q19" s="86">
        <f>Q18*1.19</f>
        <v>628001.07999999996</v>
      </c>
      <c r="R19" s="84" t="s">
        <v>366</v>
      </c>
      <c r="S19" s="85"/>
      <c r="T19" s="85"/>
      <c r="U19" s="87">
        <f>U18*1.19</f>
        <v>459906.44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BE98-0573-4F6D-96B8-A67BD023D6C1}">
  <dimension ref="A1:U19"/>
  <sheetViews>
    <sheetView showGridLines="0" zoomScaleNormal="100" workbookViewId="0">
      <selection activeCell="W17" sqref="W17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7.5703125" customWidth="1"/>
    <col min="6" max="6" width="23" bestFit="1" customWidth="1"/>
    <col min="7" max="7" width="14.28515625" bestFit="1" customWidth="1"/>
    <col min="8" max="8" width="5" bestFit="1" customWidth="1"/>
    <col min="9" max="9" width="7.570312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415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50" t="s">
        <v>349</v>
      </c>
      <c r="K2" s="151"/>
      <c r="L2" s="151"/>
      <c r="M2" s="151"/>
      <c r="N2" s="150" t="s">
        <v>349</v>
      </c>
      <c r="O2" s="151"/>
      <c r="P2" s="151"/>
      <c r="Q2" s="151"/>
      <c r="R2" s="150" t="s">
        <v>349</v>
      </c>
      <c r="S2" s="151"/>
      <c r="T2" s="151"/>
      <c r="U2" s="156"/>
    </row>
    <row r="3" spans="1:21" ht="15.75" customHeight="1">
      <c r="A3" s="2"/>
      <c r="B3" s="161" t="s">
        <v>368</v>
      </c>
      <c r="C3" s="162"/>
      <c r="D3" s="162"/>
      <c r="E3" s="162"/>
      <c r="F3" s="161" t="s">
        <v>369</v>
      </c>
      <c r="G3" s="162"/>
      <c r="H3" s="162"/>
      <c r="I3" s="162"/>
      <c r="J3" s="154" t="s">
        <v>351</v>
      </c>
      <c r="K3" s="155"/>
      <c r="L3" s="155"/>
      <c r="M3" s="155"/>
      <c r="N3" s="154" t="s">
        <v>352</v>
      </c>
      <c r="O3" s="155"/>
      <c r="P3" s="155"/>
      <c r="Q3" s="155"/>
      <c r="R3" s="154" t="s">
        <v>353</v>
      </c>
      <c r="S3" s="155"/>
      <c r="T3" s="155"/>
      <c r="U3" s="157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1.5</v>
      </c>
      <c r="E5" s="90">
        <f>D5*'Matriz de Carga'!G4</f>
        <v>139050</v>
      </c>
      <c r="F5" s="63" t="s">
        <v>357</v>
      </c>
      <c r="G5" s="64"/>
      <c r="H5" s="102">
        <v>1.5</v>
      </c>
      <c r="I5" s="90">
        <f>H5*'Matriz de Carga'!G4</f>
        <v>139050</v>
      </c>
      <c r="J5" s="63" t="s">
        <v>357</v>
      </c>
      <c r="K5" s="91"/>
      <c r="L5" s="102">
        <v>1.9</v>
      </c>
      <c r="M5" s="65">
        <f>L5*'Matriz de Carga'!G4</f>
        <v>176130</v>
      </c>
      <c r="N5" s="63" t="s">
        <v>357</v>
      </c>
      <c r="O5" s="91"/>
      <c r="P5" s="102">
        <v>2.5</v>
      </c>
      <c r="Q5" s="90">
        <f>P5*'Matriz de Carga'!G4</f>
        <v>231750</v>
      </c>
      <c r="R5" s="63" t="s">
        <v>357</v>
      </c>
      <c r="S5" s="91"/>
      <c r="T5" s="102">
        <v>1.9</v>
      </c>
      <c r="U5" s="65">
        <f>T5*'Matriz de Carga'!G4</f>
        <v>176130</v>
      </c>
    </row>
    <row r="6" spans="1:21">
      <c r="A6" s="18"/>
      <c r="B6" s="66" t="s">
        <v>358</v>
      </c>
      <c r="C6" s="88" t="s">
        <v>388</v>
      </c>
      <c r="D6" s="68">
        <v>4</v>
      </c>
      <c r="E6" s="69">
        <f>D6*'Matriz de Carga'!G7</f>
        <v>68740</v>
      </c>
      <c r="F6" s="66" t="s">
        <v>358</v>
      </c>
      <c r="G6" s="88" t="s">
        <v>388</v>
      </c>
      <c r="H6" s="68">
        <v>4</v>
      </c>
      <c r="I6" s="69">
        <f>H6*'Matriz de Carga'!G7</f>
        <v>68740</v>
      </c>
      <c r="J6" s="66" t="s">
        <v>358</v>
      </c>
      <c r="K6" s="88" t="s">
        <v>388</v>
      </c>
      <c r="L6" s="68">
        <v>4</v>
      </c>
      <c r="M6" s="70">
        <f>E6</f>
        <v>68740</v>
      </c>
      <c r="N6" s="66" t="s">
        <v>358</v>
      </c>
      <c r="O6" s="88" t="s">
        <v>388</v>
      </c>
      <c r="P6" s="68">
        <v>4</v>
      </c>
      <c r="Q6" s="69">
        <f>E6</f>
        <v>68740</v>
      </c>
      <c r="R6" s="66" t="s">
        <v>358</v>
      </c>
      <c r="S6" s="88" t="s">
        <v>388</v>
      </c>
      <c r="T6" s="68">
        <v>4</v>
      </c>
      <c r="U6" s="70">
        <f>E6</f>
        <v>68740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6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63</v>
      </c>
      <c r="P10" s="68">
        <v>4</v>
      </c>
      <c r="Q10" s="48">
        <f>VLOOKUP(O10,'Matriz de Carga'!$B$3:$C$59,2,0)*P10</f>
        <v>134060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66" t="s">
        <v>319</v>
      </c>
      <c r="K11" s="67" t="s">
        <v>320</v>
      </c>
      <c r="L11" s="76">
        <v>1</v>
      </c>
      <c r="M11" s="71">
        <f>VLOOKUP(K11,'Matriz de Carga'!$B$3:$C$59,2,0)*L11</f>
        <v>32683</v>
      </c>
      <c r="N11" s="66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66" t="s">
        <v>319</v>
      </c>
      <c r="S11" s="67" t="s">
        <v>320</v>
      </c>
      <c r="T11" s="76">
        <v>1</v>
      </c>
      <c r="U11" s="71">
        <f>VLOOKUP(S11,'Matriz de Carga'!$B$3:$C$59,2,0)*T11</f>
        <v>32683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6" t="s">
        <v>319</v>
      </c>
      <c r="O13" s="67" t="s">
        <v>320</v>
      </c>
      <c r="P13" s="76">
        <v>1</v>
      </c>
      <c r="Q13" s="48">
        <f>VLOOKUP(O13,'Matriz de Carga'!$B$3:$C$59,2,0)*P13</f>
        <v>32683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72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6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154149</v>
      </c>
      <c r="F16" s="74" t="s">
        <v>362</v>
      </c>
      <c r="G16" s="75"/>
      <c r="H16" s="75"/>
      <c r="I16" s="77">
        <f>SUM(I6:I15)</f>
        <v>148174</v>
      </c>
      <c r="J16" s="74" t="s">
        <v>362</v>
      </c>
      <c r="K16" s="75"/>
      <c r="L16" s="75"/>
      <c r="M16" s="78">
        <f>SUM(M6:M15)</f>
        <v>213229</v>
      </c>
      <c r="N16" s="74" t="s">
        <v>362</v>
      </c>
      <c r="O16" s="75"/>
      <c r="P16" s="75"/>
      <c r="Q16" s="77">
        <f>SUM(Q6:Q15)</f>
        <v>371041</v>
      </c>
      <c r="R16" s="74" t="s">
        <v>362</v>
      </c>
      <c r="S16" s="75"/>
      <c r="T16" s="75"/>
      <c r="U16" s="78">
        <f>SUM(U6:U15)</f>
        <v>213229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308199</v>
      </c>
      <c r="F18" s="84" t="s">
        <v>364</v>
      </c>
      <c r="G18" s="85"/>
      <c r="H18" s="85"/>
      <c r="I18" s="86">
        <f>I16+I5+I17</f>
        <v>302224</v>
      </c>
      <c r="J18" s="84" t="s">
        <v>364</v>
      </c>
      <c r="K18" s="85"/>
      <c r="L18" s="85"/>
      <c r="M18" s="86">
        <f>M16+M5+M17</f>
        <v>404359</v>
      </c>
      <c r="N18" s="84" t="s">
        <v>364</v>
      </c>
      <c r="O18" s="85"/>
      <c r="P18" s="85"/>
      <c r="Q18" s="86">
        <f>Q16+Q5+Q17</f>
        <v>617791</v>
      </c>
      <c r="R18" s="84" t="s">
        <v>364</v>
      </c>
      <c r="S18" s="85"/>
      <c r="T18" s="85"/>
      <c r="U18" s="87">
        <f>U16+U5+U17</f>
        <v>404359</v>
      </c>
    </row>
    <row r="19" spans="2:21" ht="15.75" thickBot="1">
      <c r="B19" s="84" t="s">
        <v>365</v>
      </c>
      <c r="C19" s="85"/>
      <c r="D19" s="85"/>
      <c r="E19" s="86">
        <f>E18*1.19</f>
        <v>366756.81</v>
      </c>
      <c r="F19" s="84" t="s">
        <v>365</v>
      </c>
      <c r="G19" s="85"/>
      <c r="H19" s="85"/>
      <c r="I19" s="86">
        <f>I18*1.19</f>
        <v>359646.56</v>
      </c>
      <c r="J19" s="84" t="s">
        <v>366</v>
      </c>
      <c r="K19" s="85"/>
      <c r="L19" s="85"/>
      <c r="M19" s="86">
        <f>M18*1.19</f>
        <v>481187.20999999996</v>
      </c>
      <c r="N19" s="84" t="s">
        <v>366</v>
      </c>
      <c r="O19" s="85"/>
      <c r="P19" s="85"/>
      <c r="Q19" s="86">
        <f>Q18*1.19</f>
        <v>735171.28999999992</v>
      </c>
      <c r="R19" s="84" t="s">
        <v>366</v>
      </c>
      <c r="S19" s="85"/>
      <c r="T19" s="85"/>
      <c r="U19" s="87">
        <f>U18*1.19</f>
        <v>481187.20999999996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482D-F9E7-47C7-A632-BE53AD8F2A8F}">
  <dimension ref="A1:U19"/>
  <sheetViews>
    <sheetView showGridLines="0" zoomScaleNormal="100" workbookViewId="0">
      <selection activeCell="W17" sqref="W17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7.140625" bestFit="1" customWidth="1"/>
    <col min="6" max="6" width="23" bestFit="1" customWidth="1"/>
    <col min="7" max="7" width="14.28515625" bestFit="1" customWidth="1"/>
    <col min="8" max="8" width="5" bestFit="1" customWidth="1"/>
    <col min="9" max="9" width="7.140625" bestFit="1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416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50" t="s">
        <v>349</v>
      </c>
      <c r="K2" s="151"/>
      <c r="L2" s="151"/>
      <c r="M2" s="151"/>
      <c r="N2" s="150" t="s">
        <v>349</v>
      </c>
      <c r="O2" s="151"/>
      <c r="P2" s="151"/>
      <c r="Q2" s="151"/>
      <c r="R2" s="150" t="s">
        <v>349</v>
      </c>
      <c r="S2" s="151"/>
      <c r="T2" s="151"/>
      <c r="U2" s="156"/>
    </row>
    <row r="3" spans="1:21" ht="15.75" customHeight="1">
      <c r="A3" s="2"/>
      <c r="B3" s="161" t="s">
        <v>368</v>
      </c>
      <c r="C3" s="162"/>
      <c r="D3" s="162"/>
      <c r="E3" s="162"/>
      <c r="F3" s="161" t="s">
        <v>369</v>
      </c>
      <c r="G3" s="162"/>
      <c r="H3" s="162"/>
      <c r="I3" s="162"/>
      <c r="J3" s="154" t="s">
        <v>351</v>
      </c>
      <c r="K3" s="155"/>
      <c r="L3" s="155"/>
      <c r="M3" s="155"/>
      <c r="N3" s="154" t="s">
        <v>352</v>
      </c>
      <c r="O3" s="155"/>
      <c r="P3" s="155"/>
      <c r="Q3" s="155"/>
      <c r="R3" s="154" t="s">
        <v>353</v>
      </c>
      <c r="S3" s="155"/>
      <c r="T3" s="155"/>
      <c r="U3" s="157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91"/>
      <c r="L5" s="102">
        <v>2</v>
      </c>
      <c r="M5" s="65">
        <f>L5*'Matriz de Carga'!G4</f>
        <v>185400</v>
      </c>
      <c r="N5" s="63" t="s">
        <v>357</v>
      </c>
      <c r="O5" s="91"/>
      <c r="P5" s="102">
        <v>2.6</v>
      </c>
      <c r="Q5" s="90">
        <f>P5*'Matriz de Carga'!G4</f>
        <v>241020</v>
      </c>
      <c r="R5" s="63" t="s">
        <v>357</v>
      </c>
      <c r="S5" s="91"/>
      <c r="T5" s="102">
        <v>2</v>
      </c>
      <c r="U5" s="65">
        <f>T5*'Matriz de Carga'!G4</f>
        <v>185400</v>
      </c>
    </row>
    <row r="6" spans="1:21">
      <c r="A6" s="18"/>
      <c r="B6" s="66" t="s">
        <v>358</v>
      </c>
      <c r="C6" s="88" t="s">
        <v>386</v>
      </c>
      <c r="D6" s="68">
        <v>4</v>
      </c>
      <c r="E6" s="69">
        <f>D6*'Matriz de Carga'!G5</f>
        <v>63600</v>
      </c>
      <c r="F6" s="66" t="s">
        <v>358</v>
      </c>
      <c r="G6" s="88" t="s">
        <v>386</v>
      </c>
      <c r="H6" s="68">
        <v>4</v>
      </c>
      <c r="I6" s="69">
        <f>E6</f>
        <v>63600</v>
      </c>
      <c r="J6" s="66" t="s">
        <v>358</v>
      </c>
      <c r="K6" s="88" t="s">
        <v>386</v>
      </c>
      <c r="L6" s="68">
        <v>4</v>
      </c>
      <c r="M6" s="70">
        <f>E6</f>
        <v>63600</v>
      </c>
      <c r="N6" s="66" t="s">
        <v>358</v>
      </c>
      <c r="O6" s="88" t="s">
        <v>386</v>
      </c>
      <c r="P6" s="68">
        <v>4</v>
      </c>
      <c r="Q6" s="69">
        <f>E6</f>
        <v>63600</v>
      </c>
      <c r="R6" s="66" t="s">
        <v>358</v>
      </c>
      <c r="S6" s="88" t="s">
        <v>386</v>
      </c>
      <c r="T6" s="68">
        <v>4</v>
      </c>
      <c r="U6" s="70">
        <f>E6</f>
        <v>63600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6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63</v>
      </c>
      <c r="P10" s="68">
        <v>4</v>
      </c>
      <c r="Q10" s="48">
        <f>VLOOKUP(O10,'Matriz de Carga'!$B$3:$C$59,2,0)*P10</f>
        <v>134060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66" t="s">
        <v>319</v>
      </c>
      <c r="K11" s="67" t="s">
        <v>320</v>
      </c>
      <c r="L11" s="76">
        <v>1.1499999999999999</v>
      </c>
      <c r="M11" s="71">
        <f>VLOOKUP(K11,'Matriz de Carga'!$B$3:$C$59,2,0)*L11</f>
        <v>37585.449999999997</v>
      </c>
      <c r="N11" s="66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66" t="s">
        <v>319</v>
      </c>
      <c r="S11" s="67" t="s">
        <v>320</v>
      </c>
      <c r="T11" s="76">
        <v>1.1499999999999999</v>
      </c>
      <c r="U11" s="71">
        <f>VLOOKUP(S11,'Matriz de Carga'!$B$3:$C$59,2,0)*T11</f>
        <v>37585.449999999997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6" t="s">
        <v>319</v>
      </c>
      <c r="O13" s="67" t="s">
        <v>320</v>
      </c>
      <c r="P13" s="76">
        <v>1.1499999999999999</v>
      </c>
      <c r="Q13" s="48">
        <f>VLOOKUP(O13,'Matriz de Carga'!$B$3:$C$59,2,0)*P13</f>
        <v>37585.449999999997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72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6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149009</v>
      </c>
      <c r="F16" s="74" t="s">
        <v>362</v>
      </c>
      <c r="G16" s="75"/>
      <c r="H16" s="75"/>
      <c r="I16" s="77">
        <f>SUM(I6:I15)</f>
        <v>143034</v>
      </c>
      <c r="J16" s="74" t="s">
        <v>362</v>
      </c>
      <c r="K16" s="75"/>
      <c r="L16" s="75"/>
      <c r="M16" s="78">
        <f>SUM(M6:M15)</f>
        <v>212991.45</v>
      </c>
      <c r="N16" s="74" t="s">
        <v>362</v>
      </c>
      <c r="O16" s="75"/>
      <c r="P16" s="75"/>
      <c r="Q16" s="77">
        <f>SUM(Q6:Q15)</f>
        <v>370803.45</v>
      </c>
      <c r="R16" s="74" t="s">
        <v>362</v>
      </c>
      <c r="S16" s="75"/>
      <c r="T16" s="75"/>
      <c r="U16" s="78">
        <f>SUM(U6:U15)</f>
        <v>212991.45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293789</v>
      </c>
      <c r="F18" s="84" t="s">
        <v>364</v>
      </c>
      <c r="G18" s="85"/>
      <c r="H18" s="85"/>
      <c r="I18" s="86">
        <f>I16+I5+I17</f>
        <v>287814</v>
      </c>
      <c r="J18" s="84" t="s">
        <v>364</v>
      </c>
      <c r="K18" s="85"/>
      <c r="L18" s="85"/>
      <c r="M18" s="86">
        <f>M16+M5+M17</f>
        <v>413391.45</v>
      </c>
      <c r="N18" s="84" t="s">
        <v>364</v>
      </c>
      <c r="O18" s="85"/>
      <c r="P18" s="85"/>
      <c r="Q18" s="86">
        <f>Q16+Q5+Q17</f>
        <v>626823.44999999995</v>
      </c>
      <c r="R18" s="84" t="s">
        <v>364</v>
      </c>
      <c r="S18" s="85"/>
      <c r="T18" s="85"/>
      <c r="U18" s="87">
        <f>U16+U5+U17</f>
        <v>413391.45</v>
      </c>
    </row>
    <row r="19" spans="2:21" ht="15.75" thickBot="1">
      <c r="B19" s="84" t="s">
        <v>365</v>
      </c>
      <c r="C19" s="85"/>
      <c r="D19" s="85"/>
      <c r="E19" s="86">
        <f>E18*1.19</f>
        <v>349608.91</v>
      </c>
      <c r="F19" s="84" t="s">
        <v>365</v>
      </c>
      <c r="G19" s="85"/>
      <c r="H19" s="85"/>
      <c r="I19" s="86">
        <f>I18*1.19</f>
        <v>342498.66</v>
      </c>
      <c r="J19" s="84" t="s">
        <v>366</v>
      </c>
      <c r="K19" s="85"/>
      <c r="L19" s="85"/>
      <c r="M19" s="86">
        <f>M18*1.19</f>
        <v>491935.82549999998</v>
      </c>
      <c r="N19" s="84" t="s">
        <v>366</v>
      </c>
      <c r="O19" s="85"/>
      <c r="P19" s="85"/>
      <c r="Q19" s="86">
        <f>Q18*1.19</f>
        <v>745919.90549999988</v>
      </c>
      <c r="R19" s="84" t="s">
        <v>366</v>
      </c>
      <c r="S19" s="85"/>
      <c r="T19" s="85"/>
      <c r="U19" s="87">
        <f>U18*1.19</f>
        <v>491935.82549999998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B0FC-FB0C-497C-9909-7E843D60655E}">
  <dimension ref="B1:W33"/>
  <sheetViews>
    <sheetView showGridLines="0" topLeftCell="B1" workbookViewId="0">
      <selection activeCell="E6" sqref="E6"/>
    </sheetView>
  </sheetViews>
  <sheetFormatPr baseColWidth="10" defaultColWidth="11.42578125" defaultRowHeight="15"/>
  <cols>
    <col min="1" max="1" width="4.7109375" style="1" customWidth="1"/>
    <col min="2" max="2" width="16.71093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6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7.1406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7.140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6.71093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3" ht="15.75" thickBot="1">
      <c r="B1" s="158" t="s">
        <v>417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  <c r="V1"/>
      <c r="W1"/>
    </row>
    <row r="2" spans="2:23">
      <c r="B2" s="166" t="s">
        <v>349</v>
      </c>
      <c r="C2" s="167"/>
      <c r="D2" s="167"/>
      <c r="E2" s="167"/>
      <c r="F2" s="166" t="s">
        <v>349</v>
      </c>
      <c r="G2" s="167"/>
      <c r="H2" s="167"/>
      <c r="I2" s="167"/>
      <c r="J2" s="166" t="s">
        <v>349</v>
      </c>
      <c r="K2" s="167"/>
      <c r="L2" s="167"/>
      <c r="M2" s="167"/>
      <c r="N2" s="166" t="s">
        <v>349</v>
      </c>
      <c r="O2" s="167"/>
      <c r="P2" s="167"/>
      <c r="Q2" s="167"/>
      <c r="R2" s="166" t="s">
        <v>349</v>
      </c>
      <c r="S2" s="167"/>
      <c r="T2" s="167"/>
      <c r="U2" s="174"/>
      <c r="V2"/>
      <c r="W2"/>
    </row>
    <row r="3" spans="2:23">
      <c r="B3" s="152" t="s">
        <v>368</v>
      </c>
      <c r="C3" s="153"/>
      <c r="D3" s="153"/>
      <c r="E3" s="153"/>
      <c r="F3" s="152" t="s">
        <v>369</v>
      </c>
      <c r="G3" s="153"/>
      <c r="H3" s="153"/>
      <c r="I3" s="153"/>
      <c r="J3" s="152" t="s">
        <v>376</v>
      </c>
      <c r="K3" s="153"/>
      <c r="L3" s="153"/>
      <c r="M3" s="153"/>
      <c r="N3" s="152" t="s">
        <v>377</v>
      </c>
      <c r="O3" s="153"/>
      <c r="P3" s="153"/>
      <c r="Q3" s="153"/>
      <c r="R3" s="152" t="s">
        <v>378</v>
      </c>
      <c r="S3" s="153"/>
      <c r="T3" s="153"/>
      <c r="U3" s="173"/>
      <c r="V3"/>
      <c r="W3"/>
    </row>
    <row r="4" spans="2:23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  <c r="W4"/>
    </row>
    <row r="5" spans="2:23"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1.8</v>
      </c>
      <c r="M5" s="65">
        <f>L5*'Matriz de Carga'!G4</f>
        <v>166860</v>
      </c>
      <c r="N5" s="63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1.8</v>
      </c>
      <c r="U5" s="65">
        <f>T5*'Matriz de Carga'!G4</f>
        <v>166860</v>
      </c>
      <c r="V5"/>
      <c r="W5"/>
    </row>
    <row r="6" spans="2:23"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69">
        <f>E6</f>
        <v>96120</v>
      </c>
      <c r="J6" s="66" t="s">
        <v>358</v>
      </c>
      <c r="K6" s="67" t="s">
        <v>359</v>
      </c>
      <c r="L6" s="68">
        <f>D6</f>
        <v>4</v>
      </c>
      <c r="M6" s="70">
        <f>E6</f>
        <v>96120</v>
      </c>
      <c r="N6" s="66" t="s">
        <v>358</v>
      </c>
      <c r="O6" s="67" t="s">
        <v>359</v>
      </c>
      <c r="P6" s="68">
        <f>D6</f>
        <v>4</v>
      </c>
      <c r="Q6" s="69">
        <f>E6</f>
        <v>96120</v>
      </c>
      <c r="R6" s="66" t="s">
        <v>358</v>
      </c>
      <c r="S6" s="67" t="s">
        <v>359</v>
      </c>
      <c r="T6" s="68">
        <f>D6</f>
        <v>4</v>
      </c>
      <c r="U6" s="70">
        <f>E6</f>
        <v>96120</v>
      </c>
      <c r="V6"/>
      <c r="W6"/>
    </row>
    <row r="7" spans="2:23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</row>
    <row r="8" spans="2:23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  <c r="V8"/>
      <c r="W8"/>
    </row>
    <row r="9" spans="2:23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  <c r="V9"/>
      <c r="W9"/>
    </row>
    <row r="10" spans="2:23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6" t="s">
        <v>297</v>
      </c>
      <c r="O10" s="88" t="s">
        <v>298</v>
      </c>
      <c r="P10" s="76">
        <v>3</v>
      </c>
      <c r="Q10" s="48">
        <f>VLOOKUP(O10,'Matriz de Carga'!$B$3:$C$59,2,0)*P10</f>
        <v>100545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  <c r="V10"/>
      <c r="W10"/>
    </row>
    <row r="11" spans="2:23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</row>
    <row r="12" spans="2:23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7"/>
      <c r="M12" s="128"/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7"/>
      <c r="U12" s="128"/>
      <c r="V12"/>
      <c r="W12"/>
    </row>
    <row r="13" spans="2:23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  <c r="V13"/>
      <c r="W13"/>
    </row>
    <row r="14" spans="2:23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2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  <c r="V14"/>
      <c r="W14"/>
    </row>
    <row r="15" spans="2:23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2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  <c r="V15"/>
      <c r="W15"/>
    </row>
    <row r="16" spans="2:23">
      <c r="B16" s="74" t="s">
        <v>362</v>
      </c>
      <c r="C16" s="75"/>
      <c r="D16" s="75"/>
      <c r="E16" s="77">
        <f>SUM(E6:E15)</f>
        <v>140104</v>
      </c>
      <c r="F16" s="74" t="s">
        <v>362</v>
      </c>
      <c r="G16" s="75"/>
      <c r="H16" s="75"/>
      <c r="I16" s="77">
        <f>SUM(I6:I15)</f>
        <v>134129</v>
      </c>
      <c r="J16" s="74" t="s">
        <v>362</v>
      </c>
      <c r="K16" s="75"/>
      <c r="L16" s="75"/>
      <c r="M16" s="78">
        <f>SUM(M6:M15)</f>
        <v>183935</v>
      </c>
      <c r="N16" s="74" t="s">
        <v>362</v>
      </c>
      <c r="O16" s="75"/>
      <c r="P16" s="75"/>
      <c r="Q16" s="77">
        <f>SUM(Q6:Q15)</f>
        <v>331974</v>
      </c>
      <c r="R16" s="74" t="s">
        <v>362</v>
      </c>
      <c r="S16" s="75"/>
      <c r="T16" s="75"/>
      <c r="U16" s="78">
        <f>SUM(U6:U15)</f>
        <v>183935</v>
      </c>
      <c r="V16"/>
      <c r="W16"/>
    </row>
    <row r="17" spans="2:23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</row>
    <row r="18" spans="2:23" ht="15.75" thickBot="1">
      <c r="B18" s="84" t="s">
        <v>364</v>
      </c>
      <c r="C18" s="85"/>
      <c r="D18" s="85"/>
      <c r="E18" s="86">
        <f>E16+E5+E17</f>
        <v>284884</v>
      </c>
      <c r="F18" s="84" t="s">
        <v>364</v>
      </c>
      <c r="G18" s="85"/>
      <c r="H18" s="85"/>
      <c r="I18" s="86">
        <f>I16+I5+I17</f>
        <v>278909</v>
      </c>
      <c r="J18" s="84" t="s">
        <v>364</v>
      </c>
      <c r="K18" s="85"/>
      <c r="L18" s="85"/>
      <c r="M18" s="86">
        <f>M16+M5+M17</f>
        <v>365795</v>
      </c>
      <c r="N18" s="84" t="s">
        <v>364</v>
      </c>
      <c r="O18" s="85"/>
      <c r="P18" s="85"/>
      <c r="Q18" s="86">
        <f>Q16+Q5+Q17</f>
        <v>569454</v>
      </c>
      <c r="R18" s="84" t="s">
        <v>364</v>
      </c>
      <c r="S18" s="85"/>
      <c r="T18" s="85"/>
      <c r="U18" s="87">
        <f>U16+U5+U17</f>
        <v>365795</v>
      </c>
      <c r="V18"/>
      <c r="W18"/>
    </row>
    <row r="19" spans="2:23" ht="15.75" thickBot="1">
      <c r="B19" s="84" t="s">
        <v>365</v>
      </c>
      <c r="C19" s="85"/>
      <c r="D19" s="85"/>
      <c r="E19" s="86">
        <f>E18*1.19</f>
        <v>339011.95999999996</v>
      </c>
      <c r="F19" s="84" t="s">
        <v>365</v>
      </c>
      <c r="G19" s="85"/>
      <c r="H19" s="85"/>
      <c r="I19" s="86">
        <f>I18*1.19</f>
        <v>331901.70999999996</v>
      </c>
      <c r="J19" s="84" t="s">
        <v>365</v>
      </c>
      <c r="K19" s="85"/>
      <c r="L19" s="85"/>
      <c r="M19" s="86">
        <f>M18*1.19</f>
        <v>435296.05</v>
      </c>
      <c r="N19" s="84" t="s">
        <v>365</v>
      </c>
      <c r="O19" s="85"/>
      <c r="P19" s="85"/>
      <c r="Q19" s="86">
        <f>Q18*1.19</f>
        <v>677650.26</v>
      </c>
      <c r="R19" s="84" t="s">
        <v>365</v>
      </c>
      <c r="S19" s="85"/>
      <c r="T19" s="85"/>
      <c r="U19" s="87">
        <f>U18*1.19</f>
        <v>435296.05</v>
      </c>
      <c r="V19"/>
      <c r="W19"/>
    </row>
    <row r="20" spans="2:2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2:2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2:2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2:2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2:23">
      <c r="B24"/>
      <c r="C24"/>
      <c r="D24"/>
      <c r="E24"/>
      <c r="F24"/>
      <c r="G24"/>
      <c r="H24"/>
      <c r="I24"/>
      <c r="J24" s="88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>
      <c r="B25"/>
      <c r="C25"/>
      <c r="D25"/>
      <c r="E25"/>
      <c r="F25"/>
      <c r="G25"/>
      <c r="H25"/>
      <c r="I25"/>
      <c r="J25" s="88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>
      <c r="B26"/>
      <c r="C26"/>
      <c r="D26"/>
      <c r="E26"/>
      <c r="F26"/>
      <c r="G26"/>
      <c r="H26"/>
      <c r="I26"/>
      <c r="J26" s="88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2:2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2:2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2:2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2:2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2:2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7963-ABCD-46DA-A633-AD46F6616EA7}">
  <sheetPr codeName="Hoja4">
    <tabColor rgb="FFFFFF00"/>
  </sheetPr>
  <dimension ref="A1:J71"/>
  <sheetViews>
    <sheetView showGridLines="0" tabSelected="1" workbookViewId="0">
      <pane ySplit="3" topLeftCell="A4" activePane="bottomLeft" state="frozen"/>
      <selection pane="bottomLeft" activeCell="F18" sqref="F18"/>
    </sheetView>
  </sheetViews>
  <sheetFormatPr baseColWidth="10" defaultColWidth="11.42578125" defaultRowHeight="15"/>
  <cols>
    <col min="1" max="1" width="27.28515625" bestFit="1" customWidth="1"/>
    <col min="2" max="2" width="18.140625" customWidth="1"/>
    <col min="3" max="3" width="26.5703125" bestFit="1" customWidth="1"/>
    <col min="4" max="4" width="28" bestFit="1" customWidth="1"/>
    <col min="5" max="5" width="5.5703125" customWidth="1"/>
    <col min="6" max="6" width="66.140625" customWidth="1"/>
    <col min="7" max="7" width="26.5703125" bestFit="1" customWidth="1"/>
    <col min="8" max="8" width="28" bestFit="1" customWidth="1"/>
  </cols>
  <sheetData>
    <row r="1" spans="1:10" ht="16.5" thickTop="1" thickBot="1">
      <c r="A1" s="92"/>
      <c r="B1" s="92"/>
      <c r="C1" s="92"/>
      <c r="D1" s="92"/>
      <c r="E1" s="92"/>
      <c r="F1" s="92"/>
      <c r="G1" s="92"/>
      <c r="H1" s="93"/>
    </row>
    <row r="2" spans="1:10" ht="16.5" thickTop="1" thickBot="1"/>
    <row r="3" spans="1:10" ht="16.5" thickTop="1" thickBot="1">
      <c r="A3" s="95" t="s">
        <v>1</v>
      </c>
      <c r="B3" s="95" t="s">
        <v>280</v>
      </c>
      <c r="C3" s="54" t="s">
        <v>281</v>
      </c>
      <c r="D3" s="54" t="s">
        <v>282</v>
      </c>
      <c r="F3" s="55" t="s">
        <v>283</v>
      </c>
      <c r="G3" s="56" t="s">
        <v>281</v>
      </c>
      <c r="H3" s="57" t="s">
        <v>282</v>
      </c>
    </row>
    <row r="4" spans="1:10" ht="16.5" thickTop="1" thickBot="1">
      <c r="A4" s="96" t="s">
        <v>160</v>
      </c>
      <c r="B4" s="107" t="s">
        <v>148</v>
      </c>
      <c r="C4" s="94">
        <v>9003</v>
      </c>
      <c r="D4" s="49">
        <f t="shared" ref="D4:D47" si="0">+C4*1.19</f>
        <v>10713.57</v>
      </c>
      <c r="F4" s="50" t="s">
        <v>284</v>
      </c>
      <c r="G4" s="52">
        <v>92700</v>
      </c>
      <c r="H4" s="53">
        <f>+G4*1.19</f>
        <v>110313</v>
      </c>
    </row>
    <row r="5" spans="1:10" ht="16.5" thickTop="1" thickBot="1">
      <c r="A5" s="96" t="s">
        <v>160</v>
      </c>
      <c r="B5" s="108" t="s">
        <v>285</v>
      </c>
      <c r="C5" s="94">
        <v>17084</v>
      </c>
      <c r="D5" s="24">
        <f t="shared" ref="D5:D9" si="1">+C5*1.19</f>
        <v>20329.96</v>
      </c>
      <c r="F5" s="51" t="s">
        <v>286</v>
      </c>
      <c r="G5" s="52">
        <v>15900</v>
      </c>
      <c r="H5" s="53">
        <f t="shared" ref="H5:H8" si="2">+G5*1.19</f>
        <v>18921</v>
      </c>
    </row>
    <row r="6" spans="1:10" ht="16.5" thickTop="1" thickBot="1">
      <c r="A6" s="96" t="s">
        <v>160</v>
      </c>
      <c r="B6" s="107" t="s">
        <v>75</v>
      </c>
      <c r="C6" s="94">
        <v>18107</v>
      </c>
      <c r="D6" s="24">
        <f t="shared" si="1"/>
        <v>21547.329999999998</v>
      </c>
      <c r="F6" s="51" t="s">
        <v>287</v>
      </c>
      <c r="G6" s="52">
        <v>15900</v>
      </c>
      <c r="H6" s="53">
        <f t="shared" si="2"/>
        <v>18921</v>
      </c>
    </row>
    <row r="7" spans="1:10" ht="16.5" thickTop="1" thickBot="1">
      <c r="A7" s="96" t="s">
        <v>160</v>
      </c>
      <c r="B7" s="108" t="s">
        <v>159</v>
      </c>
      <c r="C7" s="94">
        <v>13847</v>
      </c>
      <c r="D7" s="24">
        <f t="shared" si="1"/>
        <v>16477.93</v>
      </c>
      <c r="F7" s="51" t="s">
        <v>288</v>
      </c>
      <c r="G7" s="52">
        <v>17185</v>
      </c>
      <c r="H7" s="53">
        <f t="shared" si="2"/>
        <v>20450.149999999998</v>
      </c>
    </row>
    <row r="8" spans="1:10" ht="16.5" thickTop="1" thickBot="1">
      <c r="A8" s="96" t="s">
        <v>160</v>
      </c>
      <c r="B8" s="99" t="s">
        <v>33</v>
      </c>
      <c r="C8" s="94">
        <v>29149</v>
      </c>
      <c r="D8" s="24">
        <f t="shared" si="1"/>
        <v>34687.31</v>
      </c>
      <c r="F8" s="51" t="s">
        <v>289</v>
      </c>
      <c r="G8" s="52">
        <v>24030</v>
      </c>
      <c r="H8" s="53">
        <f t="shared" si="2"/>
        <v>28595.699999999997</v>
      </c>
      <c r="I8" s="129"/>
      <c r="J8" s="130"/>
    </row>
    <row r="9" spans="1:10" ht="16.5" thickTop="1" thickBot="1">
      <c r="A9" s="96" t="s">
        <v>290</v>
      </c>
      <c r="B9" s="107" t="s">
        <v>291</v>
      </c>
      <c r="C9" s="94">
        <v>9594</v>
      </c>
      <c r="D9" s="24">
        <f t="shared" si="1"/>
        <v>11416.859999999999</v>
      </c>
      <c r="F9" s="51" t="s">
        <v>292</v>
      </c>
      <c r="G9" s="52">
        <v>15000</v>
      </c>
      <c r="H9" s="53">
        <f t="shared" ref="H9" si="3">+G9*1.19</f>
        <v>17850</v>
      </c>
    </row>
    <row r="10" spans="1:10" ht="16.5" thickTop="1" thickBot="1">
      <c r="A10" s="96" t="s">
        <v>24</v>
      </c>
      <c r="B10" s="107" t="s">
        <v>149</v>
      </c>
      <c r="C10" s="94">
        <v>19565</v>
      </c>
      <c r="D10" s="24">
        <f t="shared" si="0"/>
        <v>23282.35</v>
      </c>
    </row>
    <row r="11" spans="1:10" ht="16.5" thickTop="1" thickBot="1">
      <c r="A11" s="96" t="s">
        <v>24</v>
      </c>
      <c r="B11" s="107" t="s">
        <v>135</v>
      </c>
      <c r="C11" s="94">
        <v>28899</v>
      </c>
      <c r="D11" s="24">
        <f t="shared" ref="D11:D25" si="4">+C11*1.19</f>
        <v>34389.81</v>
      </c>
      <c r="F11" s="122"/>
    </row>
    <row r="12" spans="1:10" ht="16.5" thickTop="1" thickBot="1">
      <c r="A12" s="96" t="s">
        <v>24</v>
      </c>
      <c r="B12" s="107" t="s">
        <v>77</v>
      </c>
      <c r="C12" s="94">
        <v>35420</v>
      </c>
      <c r="D12" s="24">
        <f t="shared" si="4"/>
        <v>42149.799999999996</v>
      </c>
    </row>
    <row r="13" spans="1:10" ht="16.5" thickTop="1" thickBot="1">
      <c r="A13" s="96" t="s">
        <v>24</v>
      </c>
      <c r="B13" s="108" t="s">
        <v>60</v>
      </c>
      <c r="C13" s="94">
        <v>32372</v>
      </c>
      <c r="D13" s="24">
        <f t="shared" si="4"/>
        <v>38522.68</v>
      </c>
    </row>
    <row r="14" spans="1:10" ht="16.5" thickTop="1" thickBot="1">
      <c r="A14" s="96" t="s">
        <v>24</v>
      </c>
      <c r="B14" s="108" t="s">
        <v>23</v>
      </c>
      <c r="C14" s="94">
        <v>63687</v>
      </c>
      <c r="D14" s="24">
        <f t="shared" si="4"/>
        <v>75787.53</v>
      </c>
    </row>
    <row r="15" spans="1:10" ht="16.5" thickTop="1" thickBot="1">
      <c r="A15" s="96" t="s">
        <v>24</v>
      </c>
      <c r="B15" s="107" t="s">
        <v>293</v>
      </c>
      <c r="C15" s="94">
        <v>17123</v>
      </c>
      <c r="D15" s="24">
        <f t="shared" si="4"/>
        <v>20376.37</v>
      </c>
    </row>
    <row r="16" spans="1:10" ht="16.5" thickTop="1" thickBot="1">
      <c r="A16" s="96" t="s">
        <v>24</v>
      </c>
      <c r="B16" s="99" t="s">
        <v>39</v>
      </c>
      <c r="C16" s="94">
        <v>35524</v>
      </c>
      <c r="D16" s="24">
        <f t="shared" si="4"/>
        <v>42273.56</v>
      </c>
    </row>
    <row r="17" spans="1:4" ht="16.5" thickTop="1" thickBot="1">
      <c r="A17" s="96" t="s">
        <v>290</v>
      </c>
      <c r="B17" s="99" t="s">
        <v>294</v>
      </c>
      <c r="C17" s="94">
        <v>12295</v>
      </c>
      <c r="D17" s="24">
        <f t="shared" si="4"/>
        <v>14631.05</v>
      </c>
    </row>
    <row r="18" spans="1:4" ht="16.5" thickTop="1" thickBot="1">
      <c r="A18" s="96" t="s">
        <v>295</v>
      </c>
      <c r="B18" s="99" t="s">
        <v>296</v>
      </c>
      <c r="C18" s="94">
        <v>37661</v>
      </c>
      <c r="D18" s="24">
        <f t="shared" si="4"/>
        <v>44816.59</v>
      </c>
    </row>
    <row r="19" spans="1:4" ht="16.5" thickTop="1" thickBot="1">
      <c r="A19" s="96" t="s">
        <v>297</v>
      </c>
      <c r="B19" s="97" t="s">
        <v>150</v>
      </c>
      <c r="C19" s="94">
        <v>11786</v>
      </c>
      <c r="D19" s="24">
        <f t="shared" si="4"/>
        <v>14025.34</v>
      </c>
    </row>
    <row r="20" spans="1:4" ht="16.5" thickTop="1" thickBot="1">
      <c r="A20" s="96" t="s">
        <v>297</v>
      </c>
      <c r="B20" s="98" t="s">
        <v>63</v>
      </c>
      <c r="C20" s="94">
        <v>33515</v>
      </c>
      <c r="D20" s="24">
        <f t="shared" si="4"/>
        <v>39882.85</v>
      </c>
    </row>
    <row r="21" spans="1:4" ht="16.5" thickTop="1" thickBot="1">
      <c r="A21" s="96" t="s">
        <v>297</v>
      </c>
      <c r="B21" s="97" t="s">
        <v>78</v>
      </c>
      <c r="C21" s="94">
        <v>25759</v>
      </c>
      <c r="D21" s="24">
        <f t="shared" si="4"/>
        <v>30653.21</v>
      </c>
    </row>
    <row r="22" spans="1:4" ht="16.5" thickTop="1" thickBot="1">
      <c r="A22" s="96" t="s">
        <v>297</v>
      </c>
      <c r="B22" s="98" t="s">
        <v>131</v>
      </c>
      <c r="C22" s="94">
        <v>15471</v>
      </c>
      <c r="D22" s="24">
        <f t="shared" si="4"/>
        <v>18410.489999999998</v>
      </c>
    </row>
    <row r="23" spans="1:4" ht="16.5" thickTop="1" thickBot="1">
      <c r="A23" s="96" t="s">
        <v>297</v>
      </c>
      <c r="B23" s="97" t="s">
        <v>122</v>
      </c>
      <c r="C23" s="94">
        <v>29327</v>
      </c>
      <c r="D23" s="24">
        <f t="shared" si="4"/>
        <v>34899.129999999997</v>
      </c>
    </row>
    <row r="24" spans="1:4" ht="16.5" thickTop="1" thickBot="1">
      <c r="A24" s="96" t="s">
        <v>297</v>
      </c>
      <c r="B24" s="99" t="s">
        <v>43</v>
      </c>
      <c r="C24" s="94">
        <v>37639</v>
      </c>
      <c r="D24" s="24">
        <f t="shared" si="4"/>
        <v>44790.409999999996</v>
      </c>
    </row>
    <row r="25" spans="1:4" ht="16.5" thickTop="1" thickBot="1">
      <c r="A25" s="96" t="s">
        <v>297</v>
      </c>
      <c r="B25" s="98" t="s">
        <v>298</v>
      </c>
      <c r="C25" s="94">
        <v>33515</v>
      </c>
      <c r="D25" s="24">
        <f t="shared" si="4"/>
        <v>39882.85</v>
      </c>
    </row>
    <row r="26" spans="1:4" ht="16.5" thickTop="1" thickBot="1">
      <c r="A26" s="96" t="s">
        <v>297</v>
      </c>
      <c r="B26" s="97" t="s">
        <v>299</v>
      </c>
      <c r="C26" s="94">
        <v>38249</v>
      </c>
      <c r="D26" s="24">
        <f t="shared" ref="D26:D38" si="5">+C26*1.19</f>
        <v>45516.31</v>
      </c>
    </row>
    <row r="27" spans="1:4" ht="16.5" thickTop="1" thickBot="1">
      <c r="A27" s="96" t="s">
        <v>297</v>
      </c>
      <c r="B27" s="97" t="s">
        <v>300</v>
      </c>
      <c r="C27" s="94">
        <v>28613</v>
      </c>
      <c r="D27" s="24">
        <f t="shared" si="5"/>
        <v>34049.47</v>
      </c>
    </row>
    <row r="28" spans="1:4" ht="16.5" thickTop="1" thickBot="1">
      <c r="A28" s="96" t="s">
        <v>297</v>
      </c>
      <c r="B28" s="97" t="s">
        <v>301</v>
      </c>
      <c r="C28" s="94">
        <v>15471</v>
      </c>
      <c r="D28" s="24">
        <f t="shared" si="5"/>
        <v>18410.489999999998</v>
      </c>
    </row>
    <row r="29" spans="1:4" ht="16.5" thickTop="1" thickBot="1">
      <c r="A29" s="96" t="s">
        <v>297</v>
      </c>
      <c r="B29" s="98" t="s">
        <v>302</v>
      </c>
      <c r="C29" s="94">
        <v>28034</v>
      </c>
      <c r="D29" s="24">
        <f t="shared" si="5"/>
        <v>33360.46</v>
      </c>
    </row>
    <row r="30" spans="1:4" ht="16.5" thickTop="1" thickBot="1">
      <c r="A30" s="96" t="s">
        <v>297</v>
      </c>
      <c r="B30" s="97" t="s">
        <v>303</v>
      </c>
      <c r="C30" s="94">
        <v>43783</v>
      </c>
      <c r="D30" s="24">
        <f>+C30*1.19</f>
        <v>52101.77</v>
      </c>
    </row>
    <row r="31" spans="1:4" ht="16.5" thickTop="1" thickBot="1">
      <c r="A31" s="96" t="s">
        <v>160</v>
      </c>
      <c r="B31" s="108" t="s">
        <v>304</v>
      </c>
      <c r="C31" s="94">
        <v>42041</v>
      </c>
      <c r="D31" s="24">
        <f t="shared" si="5"/>
        <v>50028.79</v>
      </c>
    </row>
    <row r="32" spans="1:4" ht="16.5" thickTop="1" thickBot="1">
      <c r="A32" s="96" t="s">
        <v>305</v>
      </c>
      <c r="B32" s="97" t="s">
        <v>151</v>
      </c>
      <c r="C32" s="94">
        <v>21796</v>
      </c>
      <c r="D32" s="24">
        <f t="shared" si="5"/>
        <v>25937.239999999998</v>
      </c>
    </row>
    <row r="33" spans="1:4" ht="16.5" thickTop="1" thickBot="1">
      <c r="A33" s="96" t="s">
        <v>306</v>
      </c>
      <c r="B33" s="97" t="s">
        <v>157</v>
      </c>
      <c r="C33" s="94">
        <v>54888</v>
      </c>
      <c r="D33" s="24">
        <f t="shared" si="5"/>
        <v>65316.719999999994</v>
      </c>
    </row>
    <row r="34" spans="1:4" ht="16.5" thickTop="1" thickBot="1">
      <c r="A34" s="96" t="s">
        <v>307</v>
      </c>
      <c r="B34" s="108" t="s">
        <v>308</v>
      </c>
      <c r="C34" s="94">
        <v>23752</v>
      </c>
      <c r="D34" s="24">
        <f t="shared" si="5"/>
        <v>28264.879999999997</v>
      </c>
    </row>
    <row r="35" spans="1:4" ht="16.5" thickTop="1" thickBot="1">
      <c r="A35" s="96" t="s">
        <v>307</v>
      </c>
      <c r="B35" s="98" t="s">
        <v>139</v>
      </c>
      <c r="C35" s="94">
        <v>18219</v>
      </c>
      <c r="D35" s="24">
        <f t="shared" si="5"/>
        <v>21680.61</v>
      </c>
    </row>
    <row r="36" spans="1:4" ht="16.5" thickTop="1" thickBot="1">
      <c r="A36" s="96" t="s">
        <v>307</v>
      </c>
      <c r="B36" s="97" t="s">
        <v>80</v>
      </c>
      <c r="C36" s="94">
        <v>37157</v>
      </c>
      <c r="D36" s="24">
        <f t="shared" si="5"/>
        <v>44216.829999999994</v>
      </c>
    </row>
    <row r="37" spans="1:4" ht="16.5" thickTop="1" thickBot="1">
      <c r="A37" s="96" t="s">
        <v>307</v>
      </c>
      <c r="B37" s="98" t="s">
        <v>29</v>
      </c>
      <c r="C37" s="94">
        <v>83309</v>
      </c>
      <c r="D37" s="24">
        <f t="shared" si="5"/>
        <v>99137.709999999992</v>
      </c>
    </row>
    <row r="38" spans="1:4" ht="16.5" thickTop="1" thickBot="1">
      <c r="A38" s="96" t="s">
        <v>307</v>
      </c>
      <c r="B38" s="99" t="s">
        <v>46</v>
      </c>
      <c r="C38" s="94">
        <v>60708</v>
      </c>
      <c r="D38" s="24">
        <f t="shared" si="5"/>
        <v>72242.51999999999</v>
      </c>
    </row>
    <row r="39" spans="1:4" ht="16.5" thickTop="1" thickBot="1">
      <c r="A39" s="96" t="s">
        <v>307</v>
      </c>
      <c r="B39" s="100" t="s">
        <v>309</v>
      </c>
      <c r="C39" s="94">
        <v>17858</v>
      </c>
      <c r="D39" s="24">
        <f t="shared" ref="D39:D41" si="6">+C39*1.19</f>
        <v>21251.02</v>
      </c>
    </row>
    <row r="40" spans="1:4" ht="16.5" thickTop="1" thickBot="1">
      <c r="A40" s="96" t="s">
        <v>307</v>
      </c>
      <c r="B40" s="100" t="s">
        <v>310</v>
      </c>
      <c r="C40" s="94">
        <v>23752</v>
      </c>
      <c r="D40" s="24">
        <f t="shared" ref="D40" si="7">+C40*1.19</f>
        <v>28264.879999999997</v>
      </c>
    </row>
    <row r="41" spans="1:4" ht="16.5" thickTop="1" thickBot="1">
      <c r="A41" s="96" t="s">
        <v>137</v>
      </c>
      <c r="B41" s="98" t="s">
        <v>136</v>
      </c>
      <c r="C41" s="94">
        <v>16465</v>
      </c>
      <c r="D41" s="24">
        <f t="shared" si="6"/>
        <v>19593.349999999999</v>
      </c>
    </row>
    <row r="42" spans="1:4" ht="16.5" thickTop="1" thickBot="1">
      <c r="A42" s="96" t="s">
        <v>137</v>
      </c>
      <c r="B42" s="97" t="s">
        <v>62</v>
      </c>
      <c r="C42" s="94">
        <v>49520</v>
      </c>
      <c r="D42" s="24">
        <f t="shared" si="0"/>
        <v>58928.799999999996</v>
      </c>
    </row>
    <row r="43" spans="1:4" ht="16.5" thickTop="1" thickBot="1">
      <c r="A43" s="96" t="s">
        <v>137</v>
      </c>
      <c r="B43" s="98" t="s">
        <v>26</v>
      </c>
      <c r="C43" s="94">
        <v>83513</v>
      </c>
      <c r="D43" s="24">
        <f>+C43*1.19</f>
        <v>99380.47</v>
      </c>
    </row>
    <row r="44" spans="1:4" ht="16.5" thickTop="1" thickBot="1">
      <c r="A44" s="96" t="s">
        <v>137</v>
      </c>
      <c r="B44" s="97" t="s">
        <v>143</v>
      </c>
      <c r="C44" s="94">
        <v>21869</v>
      </c>
      <c r="D44" s="24">
        <f>+C44*1.19</f>
        <v>26024.11</v>
      </c>
    </row>
    <row r="45" spans="1:4" ht="16.5" thickTop="1" thickBot="1">
      <c r="A45" s="96" t="s">
        <v>137</v>
      </c>
      <c r="B45" s="97" t="s">
        <v>311</v>
      </c>
      <c r="C45" s="94">
        <v>63227</v>
      </c>
      <c r="D45" s="24">
        <f>+C45*1.19</f>
        <v>75240.12999999999</v>
      </c>
    </row>
    <row r="46" spans="1:4" ht="16.5" thickTop="1" thickBot="1">
      <c r="A46" s="96" t="s">
        <v>312</v>
      </c>
      <c r="B46" s="97" t="s">
        <v>82</v>
      </c>
      <c r="C46" s="94">
        <v>40998</v>
      </c>
      <c r="D46" s="24">
        <f t="shared" si="0"/>
        <v>48787.619999999995</v>
      </c>
    </row>
    <row r="47" spans="1:4" ht="16.5" thickTop="1" thickBot="1">
      <c r="A47" s="96" t="s">
        <v>313</v>
      </c>
      <c r="B47" s="97" t="s">
        <v>86</v>
      </c>
      <c r="C47" s="94">
        <v>28128</v>
      </c>
      <c r="D47" s="24">
        <f t="shared" si="0"/>
        <v>33472.32</v>
      </c>
    </row>
    <row r="48" spans="1:4" ht="16.5" thickTop="1" thickBot="1">
      <c r="A48" s="96" t="s">
        <v>19</v>
      </c>
      <c r="B48" s="97" t="s">
        <v>18</v>
      </c>
      <c r="C48" s="94">
        <v>171914</v>
      </c>
      <c r="D48" s="24">
        <f>+C48*1.19</f>
        <v>204577.66</v>
      </c>
    </row>
    <row r="49" spans="1:4" ht="16.5" thickTop="1" thickBot="1">
      <c r="A49" s="96" t="s">
        <v>19</v>
      </c>
      <c r="B49" s="97" t="s">
        <v>314</v>
      </c>
      <c r="C49" s="94">
        <v>4907</v>
      </c>
      <c r="D49" s="24">
        <f>+C49*1.19</f>
        <v>5839.33</v>
      </c>
    </row>
    <row r="50" spans="1:4" ht="16.5" thickTop="1" thickBot="1">
      <c r="A50" s="96" t="s">
        <v>19</v>
      </c>
      <c r="B50" s="97" t="s">
        <v>315</v>
      </c>
      <c r="C50" s="94">
        <v>25432</v>
      </c>
      <c r="D50" s="24">
        <f>+C50*1.19</f>
        <v>30264.079999999998</v>
      </c>
    </row>
    <row r="51" spans="1:4" ht="16.5" thickTop="1" thickBot="1">
      <c r="A51" s="96" t="s">
        <v>290</v>
      </c>
      <c r="B51" s="107" t="s">
        <v>316</v>
      </c>
      <c r="C51" s="94">
        <v>5975</v>
      </c>
      <c r="D51" s="24">
        <f t="shared" ref="D51:D52" si="8">+C51*1.19</f>
        <v>7110.25</v>
      </c>
    </row>
    <row r="52" spans="1:4" ht="16.5" thickTop="1" thickBot="1">
      <c r="A52" s="96" t="s">
        <v>317</v>
      </c>
      <c r="B52" s="97" t="s">
        <v>318</v>
      </c>
      <c r="C52" s="94">
        <v>4460</v>
      </c>
      <c r="D52" s="24">
        <f t="shared" si="8"/>
        <v>5307.4</v>
      </c>
    </row>
    <row r="53" spans="1:4" ht="16.5" thickTop="1" thickBot="1">
      <c r="A53" s="96" t="s">
        <v>319</v>
      </c>
      <c r="B53" s="97" t="s">
        <v>320</v>
      </c>
      <c r="C53" s="94">
        <v>32683</v>
      </c>
      <c r="D53" s="24">
        <f t="shared" ref="D53:D55" si="9">+C53*1.19</f>
        <v>38892.769999999997</v>
      </c>
    </row>
    <row r="54" spans="1:4" ht="16.5" thickTop="1" thickBot="1">
      <c r="A54" s="96" t="s">
        <v>321</v>
      </c>
      <c r="B54" s="97" t="s">
        <v>322</v>
      </c>
      <c r="C54" s="94">
        <v>9782</v>
      </c>
      <c r="D54" s="24">
        <f t="shared" si="9"/>
        <v>11640.58</v>
      </c>
    </row>
    <row r="55" spans="1:4" ht="16.5" thickTop="1" thickBot="1">
      <c r="A55" s="96" t="s">
        <v>323</v>
      </c>
      <c r="B55" s="97" t="s">
        <v>324</v>
      </c>
      <c r="C55" s="94">
        <v>13960</v>
      </c>
      <c r="D55" s="24">
        <f t="shared" si="9"/>
        <v>16612.399999999998</v>
      </c>
    </row>
    <row r="56" spans="1:4" ht="16.5" thickTop="1" thickBot="1">
      <c r="A56" s="96" t="s">
        <v>325</v>
      </c>
      <c r="B56" s="97" t="s">
        <v>326</v>
      </c>
      <c r="C56" s="94">
        <v>2790</v>
      </c>
      <c r="D56" s="24">
        <f t="shared" ref="D56:D58" si="10">+C56*1.19</f>
        <v>3320.1</v>
      </c>
    </row>
    <row r="57" spans="1:4" ht="16.5" thickTop="1" thickBot="1">
      <c r="A57" s="96" t="s">
        <v>323</v>
      </c>
      <c r="B57" s="97" t="s">
        <v>327</v>
      </c>
      <c r="C57" s="94">
        <v>9951</v>
      </c>
      <c r="D57" s="24">
        <f t="shared" si="10"/>
        <v>11841.689999999999</v>
      </c>
    </row>
    <row r="58" spans="1:4" ht="16.5" thickTop="1" thickBot="1">
      <c r="A58" s="96" t="s">
        <v>317</v>
      </c>
      <c r="B58" s="97" t="s">
        <v>328</v>
      </c>
      <c r="C58" s="94">
        <v>1908</v>
      </c>
      <c r="D58" s="24">
        <f t="shared" si="10"/>
        <v>2270.52</v>
      </c>
    </row>
    <row r="59" spans="1:4" ht="16.5" thickTop="1" thickBot="1">
      <c r="A59" s="96" t="s">
        <v>329</v>
      </c>
      <c r="B59" s="97" t="s">
        <v>330</v>
      </c>
      <c r="C59" s="94">
        <v>695</v>
      </c>
      <c r="D59" s="24">
        <f t="shared" ref="D59:D66" si="11">+C59*1.19</f>
        <v>827.05</v>
      </c>
    </row>
    <row r="60" spans="1:4" ht="16.5" thickTop="1" thickBot="1">
      <c r="A60" s="96" t="s">
        <v>290</v>
      </c>
      <c r="B60" s="97" t="s">
        <v>331</v>
      </c>
      <c r="C60" s="94">
        <v>12888</v>
      </c>
      <c r="D60" s="24">
        <f t="shared" si="11"/>
        <v>15336.72</v>
      </c>
    </row>
    <row r="61" spans="1:4" ht="16.5" thickTop="1" thickBot="1">
      <c r="A61" s="96" t="s">
        <v>164</v>
      </c>
      <c r="B61" s="97" t="s">
        <v>332</v>
      </c>
      <c r="C61" s="94">
        <v>82203</v>
      </c>
      <c r="D61" s="24">
        <f t="shared" si="11"/>
        <v>97821.569999999992</v>
      </c>
    </row>
    <row r="62" spans="1:4" ht="16.5" thickTop="1" thickBot="1">
      <c r="A62" s="96" t="s">
        <v>333</v>
      </c>
      <c r="B62" s="97" t="s">
        <v>334</v>
      </c>
      <c r="C62" s="94">
        <v>8436</v>
      </c>
      <c r="D62" s="24">
        <f t="shared" si="11"/>
        <v>10038.84</v>
      </c>
    </row>
    <row r="63" spans="1:4" ht="16.5" thickTop="1" thickBot="1">
      <c r="A63" s="96" t="s">
        <v>335</v>
      </c>
      <c r="B63" s="97" t="s">
        <v>336</v>
      </c>
      <c r="C63" s="94">
        <v>8676</v>
      </c>
      <c r="D63" s="24">
        <f t="shared" si="11"/>
        <v>10324.439999999999</v>
      </c>
    </row>
    <row r="64" spans="1:4" ht="16.5" thickTop="1" thickBot="1">
      <c r="A64" s="96" t="s">
        <v>337</v>
      </c>
      <c r="B64" s="97" t="s">
        <v>338</v>
      </c>
      <c r="C64" s="94">
        <v>4831</v>
      </c>
      <c r="D64" s="24">
        <f t="shared" si="11"/>
        <v>5748.8899999999994</v>
      </c>
    </row>
    <row r="65" spans="1:4" ht="16.5" thickTop="1" thickBot="1">
      <c r="A65" s="96" t="s">
        <v>317</v>
      </c>
      <c r="B65" s="97" t="s">
        <v>339</v>
      </c>
      <c r="C65" s="94">
        <v>1892</v>
      </c>
      <c r="D65" s="24">
        <f t="shared" si="11"/>
        <v>2251.48</v>
      </c>
    </row>
    <row r="66" spans="1:4" ht="16.5" thickTop="1" thickBot="1">
      <c r="A66" s="96" t="s">
        <v>290</v>
      </c>
      <c r="B66" s="97" t="s">
        <v>340</v>
      </c>
      <c r="C66" s="94">
        <v>7152</v>
      </c>
      <c r="D66" s="24">
        <f t="shared" si="11"/>
        <v>8510.8799999999992</v>
      </c>
    </row>
    <row r="67" spans="1:4" ht="16.5" thickTop="1" thickBot="1">
      <c r="A67" s="96" t="s">
        <v>341</v>
      </c>
      <c r="B67" s="97" t="s">
        <v>342</v>
      </c>
      <c r="C67" s="94">
        <v>212965</v>
      </c>
      <c r="D67" s="24">
        <f t="shared" ref="D67" si="12">+C67*1.19</f>
        <v>253428.34999999998</v>
      </c>
    </row>
    <row r="68" spans="1:4" ht="16.5" thickTop="1" thickBot="1">
      <c r="A68" s="96" t="s">
        <v>317</v>
      </c>
      <c r="B68" s="97" t="s">
        <v>343</v>
      </c>
      <c r="C68" s="94">
        <v>5157</v>
      </c>
      <c r="D68" s="24">
        <f t="shared" ref="D68" si="13">+C68*1.19</f>
        <v>6136.83</v>
      </c>
    </row>
    <row r="69" spans="1:4" ht="16.5" thickTop="1" thickBot="1">
      <c r="A69" s="96" t="s">
        <v>344</v>
      </c>
      <c r="B69" s="97" t="s">
        <v>345</v>
      </c>
      <c r="C69" s="94">
        <v>69221</v>
      </c>
      <c r="D69" s="24">
        <f>+C69*1.19</f>
        <v>82372.989999999991</v>
      </c>
    </row>
    <row r="70" spans="1:4" ht="15.75" thickTop="1">
      <c r="A70" s="131" t="s">
        <v>346</v>
      </c>
      <c r="B70" s="132" t="s">
        <v>347</v>
      </c>
      <c r="C70" s="133">
        <v>23304</v>
      </c>
      <c r="D70" s="134">
        <f t="shared" ref="D70:D71" si="14">+C70*1.19</f>
        <v>27731.759999999998</v>
      </c>
    </row>
    <row r="71" spans="1:4">
      <c r="A71" s="96" t="s">
        <v>432</v>
      </c>
      <c r="B71" s="28" t="s">
        <v>431</v>
      </c>
      <c r="C71" s="135">
        <v>15323</v>
      </c>
      <c r="D71" s="24">
        <f t="shared" si="14"/>
        <v>18234.37</v>
      </c>
    </row>
  </sheetData>
  <autoFilter ref="A3:D70" xr:uid="{CC1F7963-ABCD-46DA-A633-AD46F6616EA7}"/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BB13-A47E-4E89-BC0F-F37136DB9192}">
  <dimension ref="B1:W33"/>
  <sheetViews>
    <sheetView showGridLines="0" zoomScaleNormal="100" workbookViewId="0">
      <selection activeCell="I7" sqref="I7"/>
    </sheetView>
  </sheetViews>
  <sheetFormatPr baseColWidth="10" defaultColWidth="11.42578125" defaultRowHeight="15"/>
  <cols>
    <col min="1" max="1" width="4.7109375" style="1" customWidth="1"/>
    <col min="2" max="2" width="16.71093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6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7.1406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7.140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6.71093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3" ht="15.75" thickBot="1">
      <c r="B1" s="158" t="s">
        <v>418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  <c r="V1"/>
      <c r="W1"/>
    </row>
    <row r="2" spans="2:23">
      <c r="B2" s="166" t="s">
        <v>349</v>
      </c>
      <c r="C2" s="167"/>
      <c r="D2" s="167"/>
      <c r="E2" s="167"/>
      <c r="F2" s="166" t="s">
        <v>349</v>
      </c>
      <c r="G2" s="167"/>
      <c r="H2" s="167"/>
      <c r="I2" s="167"/>
      <c r="J2" s="166" t="s">
        <v>349</v>
      </c>
      <c r="K2" s="167"/>
      <c r="L2" s="167"/>
      <c r="M2" s="167"/>
      <c r="N2" s="166" t="s">
        <v>349</v>
      </c>
      <c r="O2" s="167"/>
      <c r="P2" s="167"/>
      <c r="Q2" s="167"/>
      <c r="R2" s="166" t="s">
        <v>349</v>
      </c>
      <c r="S2" s="167"/>
      <c r="T2" s="167"/>
      <c r="U2" s="174"/>
      <c r="V2"/>
      <c r="W2"/>
    </row>
    <row r="3" spans="2:23">
      <c r="B3" s="152" t="s">
        <v>368</v>
      </c>
      <c r="C3" s="153"/>
      <c r="D3" s="153"/>
      <c r="E3" s="153"/>
      <c r="F3" s="152" t="s">
        <v>369</v>
      </c>
      <c r="G3" s="153"/>
      <c r="H3" s="153"/>
      <c r="I3" s="153"/>
      <c r="J3" s="152" t="s">
        <v>376</v>
      </c>
      <c r="K3" s="153"/>
      <c r="L3" s="153"/>
      <c r="M3" s="153"/>
      <c r="N3" s="152" t="s">
        <v>377</v>
      </c>
      <c r="O3" s="153"/>
      <c r="P3" s="153"/>
      <c r="Q3" s="153"/>
      <c r="R3" s="152" t="s">
        <v>378</v>
      </c>
      <c r="S3" s="153"/>
      <c r="T3" s="153"/>
      <c r="U3" s="173"/>
      <c r="V3"/>
      <c r="W3"/>
    </row>
    <row r="4" spans="2:23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  <c r="W4"/>
    </row>
    <row r="5" spans="2:23"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1.8</v>
      </c>
      <c r="M5" s="65">
        <f>L5*'Matriz de Carga'!G4</f>
        <v>166860</v>
      </c>
      <c r="N5" s="63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1.8</v>
      </c>
      <c r="U5" s="65">
        <f>T5*'Matriz de Carga'!G4</f>
        <v>166860</v>
      </c>
      <c r="V5"/>
      <c r="W5"/>
    </row>
    <row r="6" spans="2:23"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69">
        <f>E6</f>
        <v>96120</v>
      </c>
      <c r="J6" s="66" t="s">
        <v>358</v>
      </c>
      <c r="K6" s="67" t="s">
        <v>359</v>
      </c>
      <c r="L6" s="68">
        <f>D6</f>
        <v>4</v>
      </c>
      <c r="M6" s="70">
        <f>E6</f>
        <v>96120</v>
      </c>
      <c r="N6" s="66" t="s">
        <v>358</v>
      </c>
      <c r="O6" s="67" t="s">
        <v>359</v>
      </c>
      <c r="P6" s="68">
        <f>D6</f>
        <v>4</v>
      </c>
      <c r="Q6" s="69">
        <f>E6</f>
        <v>96120</v>
      </c>
      <c r="R6" s="66" t="s">
        <v>358</v>
      </c>
      <c r="S6" s="67" t="s">
        <v>359</v>
      </c>
      <c r="T6" s="68">
        <f>D6</f>
        <v>4</v>
      </c>
      <c r="U6" s="70">
        <f>E6</f>
        <v>96120</v>
      </c>
      <c r="V6"/>
      <c r="W6"/>
    </row>
    <row r="7" spans="2:23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</row>
    <row r="8" spans="2:23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  <c r="V8"/>
      <c r="W8"/>
    </row>
    <row r="9" spans="2:23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  <c r="V9"/>
      <c r="W9"/>
    </row>
    <row r="10" spans="2:23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6" t="s">
        <v>297</v>
      </c>
      <c r="O10" s="88" t="s">
        <v>298</v>
      </c>
      <c r="P10" s="76">
        <v>3</v>
      </c>
      <c r="Q10" s="48">
        <f>VLOOKUP(O10,'Matriz de Carga'!$B$3:$C$59,2,0)*P10</f>
        <v>100545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  <c r="V10"/>
      <c r="W10"/>
    </row>
    <row r="11" spans="2:23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</row>
    <row r="12" spans="2:23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7"/>
      <c r="M12" s="128"/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7"/>
      <c r="U12" s="128"/>
      <c r="V12"/>
      <c r="W12"/>
    </row>
    <row r="13" spans="2:23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  <c r="V13"/>
      <c r="W13"/>
    </row>
    <row r="14" spans="2:23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2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  <c r="V14"/>
      <c r="W14"/>
    </row>
    <row r="15" spans="2:23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2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  <c r="V15"/>
      <c r="W15"/>
    </row>
    <row r="16" spans="2:23">
      <c r="B16" s="74" t="s">
        <v>362</v>
      </c>
      <c r="C16" s="75"/>
      <c r="D16" s="75"/>
      <c r="E16" s="77">
        <f>SUM(E6:E15)</f>
        <v>140104</v>
      </c>
      <c r="F16" s="74" t="s">
        <v>362</v>
      </c>
      <c r="G16" s="75"/>
      <c r="H16" s="75"/>
      <c r="I16" s="77">
        <f>SUM(I6:I15)</f>
        <v>134129</v>
      </c>
      <c r="J16" s="74" t="s">
        <v>362</v>
      </c>
      <c r="K16" s="75"/>
      <c r="L16" s="75"/>
      <c r="M16" s="78">
        <f>SUM(M6:M15)</f>
        <v>183935</v>
      </c>
      <c r="N16" s="74" t="s">
        <v>362</v>
      </c>
      <c r="O16" s="75"/>
      <c r="P16" s="75"/>
      <c r="Q16" s="77">
        <f>SUM(Q6:Q15)</f>
        <v>331974</v>
      </c>
      <c r="R16" s="74" t="s">
        <v>362</v>
      </c>
      <c r="S16" s="75"/>
      <c r="T16" s="75"/>
      <c r="U16" s="78">
        <f>SUM(U6:U15)</f>
        <v>183935</v>
      </c>
      <c r="V16"/>
      <c r="W16"/>
    </row>
    <row r="17" spans="2:23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</row>
    <row r="18" spans="2:23" ht="15.75" thickBot="1">
      <c r="B18" s="84" t="s">
        <v>364</v>
      </c>
      <c r="C18" s="85"/>
      <c r="D18" s="85"/>
      <c r="E18" s="86">
        <f>E16+E5+E17</f>
        <v>284884</v>
      </c>
      <c r="F18" s="84" t="s">
        <v>364</v>
      </c>
      <c r="G18" s="85"/>
      <c r="H18" s="85"/>
      <c r="I18" s="86">
        <f>I16+I5+I17</f>
        <v>278909</v>
      </c>
      <c r="J18" s="84" t="s">
        <v>364</v>
      </c>
      <c r="K18" s="85"/>
      <c r="L18" s="85"/>
      <c r="M18" s="86">
        <f>M16+M5+M17</f>
        <v>365795</v>
      </c>
      <c r="N18" s="84" t="s">
        <v>364</v>
      </c>
      <c r="O18" s="85"/>
      <c r="P18" s="85"/>
      <c r="Q18" s="86">
        <f>Q16+Q5+Q17</f>
        <v>569454</v>
      </c>
      <c r="R18" s="84" t="s">
        <v>364</v>
      </c>
      <c r="S18" s="85"/>
      <c r="T18" s="85"/>
      <c r="U18" s="87">
        <f>U16+U5+U17</f>
        <v>365795</v>
      </c>
      <c r="V18"/>
      <c r="W18"/>
    </row>
    <row r="19" spans="2:23" ht="15.75" thickBot="1">
      <c r="B19" s="84" t="s">
        <v>365</v>
      </c>
      <c r="C19" s="85"/>
      <c r="D19" s="85"/>
      <c r="E19" s="86">
        <f>E18*1.19</f>
        <v>339011.95999999996</v>
      </c>
      <c r="F19" s="84" t="s">
        <v>365</v>
      </c>
      <c r="G19" s="85"/>
      <c r="H19" s="85"/>
      <c r="I19" s="86">
        <f>I18*1.19</f>
        <v>331901.70999999996</v>
      </c>
      <c r="J19" s="84" t="s">
        <v>365</v>
      </c>
      <c r="K19" s="85"/>
      <c r="L19" s="85"/>
      <c r="M19" s="86">
        <f>M18*1.19</f>
        <v>435296.05</v>
      </c>
      <c r="N19" s="84" t="s">
        <v>365</v>
      </c>
      <c r="O19" s="85"/>
      <c r="P19" s="85"/>
      <c r="Q19" s="86">
        <f>Q18*1.19</f>
        <v>677650.26</v>
      </c>
      <c r="R19" s="84" t="s">
        <v>365</v>
      </c>
      <c r="S19" s="85"/>
      <c r="T19" s="85"/>
      <c r="U19" s="87">
        <f>U18*1.19</f>
        <v>435296.05</v>
      </c>
      <c r="V19"/>
      <c r="W19"/>
    </row>
    <row r="20" spans="2:2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2:2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2:2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2:2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2:23">
      <c r="B24"/>
      <c r="C24"/>
      <c r="D24"/>
      <c r="E24"/>
      <c r="F24"/>
      <c r="G24"/>
      <c r="H24"/>
      <c r="I24"/>
      <c r="J24" s="88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>
      <c r="B25"/>
      <c r="C25"/>
      <c r="D25"/>
      <c r="E25"/>
      <c r="F25"/>
      <c r="G25"/>
      <c r="H25"/>
      <c r="I25"/>
      <c r="J25" s="88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>
      <c r="B26"/>
      <c r="C26"/>
      <c r="D26"/>
      <c r="E26"/>
      <c r="F26"/>
      <c r="G26"/>
      <c r="H26"/>
      <c r="I26"/>
      <c r="J26" s="88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2:2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2:2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2:2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2:2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2:2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5962B-FED7-4DC2-A135-13C88DC876C0}">
  <dimension ref="A1:Q22"/>
  <sheetViews>
    <sheetView showGridLines="0" topLeftCell="A3" zoomScaleNormal="100" workbookViewId="0">
      <selection activeCell="O13" sqref="O13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9" bestFit="1" customWidth="1"/>
    <col min="4" max="4" width="5" bestFit="1" customWidth="1"/>
    <col min="5" max="5" width="12.7109375" customWidth="1"/>
    <col min="6" max="6" width="18.28515625" bestFit="1" customWidth="1"/>
    <col min="7" max="7" width="9.140625" bestFit="1" customWidth="1"/>
    <col min="8" max="8" width="5" bestFit="1" customWidth="1"/>
    <col min="9" max="9" width="12.7109375" customWidth="1"/>
    <col min="10" max="10" width="18.28515625" bestFit="1" customWidth="1"/>
    <col min="11" max="11" width="9.140625" bestFit="1" customWidth="1"/>
    <col min="12" max="12" width="5" bestFit="1" customWidth="1"/>
    <col min="13" max="13" width="12.7109375" customWidth="1"/>
    <col min="14" max="14" width="18.28515625" bestFit="1" customWidth="1"/>
    <col min="15" max="15" width="10.140625" bestFit="1" customWidth="1"/>
    <col min="16" max="16" width="5.5703125" customWidth="1"/>
    <col min="17" max="17" width="12.7109375" customWidth="1"/>
  </cols>
  <sheetData>
    <row r="1" spans="1:17" ht="15.75" customHeight="1" thickBot="1">
      <c r="B1" s="158" t="s">
        <v>419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17" ht="15" customHeight="1">
      <c r="A2" s="58"/>
      <c r="B2" s="166" t="s">
        <v>349</v>
      </c>
      <c r="C2" s="167"/>
      <c r="D2" s="167"/>
      <c r="E2" s="167"/>
      <c r="F2" s="168" t="s">
        <v>349</v>
      </c>
      <c r="G2" s="169"/>
      <c r="H2" s="169"/>
      <c r="I2" s="169"/>
      <c r="J2" s="168" t="s">
        <v>349</v>
      </c>
      <c r="K2" s="169"/>
      <c r="L2" s="169"/>
      <c r="M2" s="169"/>
      <c r="N2" s="168" t="s">
        <v>349</v>
      </c>
      <c r="O2" s="169"/>
      <c r="P2" s="169"/>
      <c r="Q2" s="170"/>
    </row>
    <row r="3" spans="1:17" ht="15.75" customHeight="1">
      <c r="A3" s="58"/>
      <c r="B3" s="152" t="s">
        <v>350</v>
      </c>
      <c r="C3" s="153"/>
      <c r="D3" s="153"/>
      <c r="E3" s="153"/>
      <c r="F3" s="154" t="s">
        <v>351</v>
      </c>
      <c r="G3" s="155"/>
      <c r="H3" s="155"/>
      <c r="I3" s="155"/>
      <c r="J3" s="154" t="s">
        <v>352</v>
      </c>
      <c r="K3" s="155"/>
      <c r="L3" s="155"/>
      <c r="M3" s="155"/>
      <c r="N3" s="154" t="s">
        <v>353</v>
      </c>
      <c r="O3" s="155"/>
      <c r="P3" s="155"/>
      <c r="Q3" s="157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1.6</v>
      </c>
      <c r="E5" s="90">
        <f>D5*'Matriz de Carga'!G4</f>
        <v>148320</v>
      </c>
      <c r="F5" s="63" t="s">
        <v>357</v>
      </c>
      <c r="G5" s="91"/>
      <c r="H5" s="102">
        <v>1.9</v>
      </c>
      <c r="I5" s="90">
        <f>H5*'Matriz de Carga'!G4</f>
        <v>176130</v>
      </c>
      <c r="J5" s="63" t="s">
        <v>357</v>
      </c>
      <c r="K5" s="91"/>
      <c r="L5" s="102">
        <v>1.9</v>
      </c>
      <c r="M5" s="90">
        <f>L5*'Matriz de Carga'!G4</f>
        <v>176130</v>
      </c>
      <c r="N5" s="63" t="s">
        <v>357</v>
      </c>
      <c r="O5" s="91"/>
      <c r="P5" s="102">
        <v>2.4</v>
      </c>
      <c r="Q5" s="65">
        <f>P5*'Matriz de Carga'!G4</f>
        <v>222480</v>
      </c>
    </row>
    <row r="6" spans="1:17">
      <c r="A6" s="18"/>
      <c r="B6" s="66"/>
      <c r="C6" s="67"/>
      <c r="D6" s="68"/>
      <c r="E6" s="69"/>
      <c r="F6" s="66"/>
      <c r="G6" s="67"/>
      <c r="H6" s="68"/>
      <c r="I6" s="69"/>
      <c r="J6" s="66"/>
      <c r="K6" s="67"/>
      <c r="L6" s="68"/>
      <c r="M6" s="69"/>
      <c r="N6" s="66"/>
      <c r="O6" s="67"/>
      <c r="P6" s="68"/>
      <c r="Q6" s="70"/>
    </row>
    <row r="7" spans="1:17">
      <c r="A7" s="18"/>
      <c r="B7" s="66" t="s">
        <v>137</v>
      </c>
      <c r="C7" s="88" t="s">
        <v>311</v>
      </c>
      <c r="D7" s="68">
        <v>1</v>
      </c>
      <c r="E7" s="48">
        <f>VLOOKUP(C7,'Matriz de Carga'!$B$3:$C$59,2,0)*D7</f>
        <v>63227</v>
      </c>
      <c r="F7" s="66" t="s">
        <v>137</v>
      </c>
      <c r="G7" s="88" t="s">
        <v>311</v>
      </c>
      <c r="H7" s="68">
        <v>1</v>
      </c>
      <c r="I7" s="48">
        <f>VLOOKUP(G7,'Matriz de Carga'!$B$3:$C$59,2,0)*H7</f>
        <v>63227</v>
      </c>
      <c r="J7" s="66" t="s">
        <v>137</v>
      </c>
      <c r="K7" s="88" t="s">
        <v>311</v>
      </c>
      <c r="L7" s="68">
        <v>1</v>
      </c>
      <c r="M7" s="48">
        <f>VLOOKUP(K7,'Matriz de Carga'!$B$3:$C$59,2,0)*L7</f>
        <v>63227</v>
      </c>
      <c r="N7" s="66" t="s">
        <v>137</v>
      </c>
      <c r="O7" s="88" t="s">
        <v>311</v>
      </c>
      <c r="P7" s="68">
        <v>1</v>
      </c>
      <c r="Q7" s="71">
        <f>VLOOKUP(O7,'Matriz de Carga'!$B$3:$C$59,2,0)*P7</f>
        <v>63227</v>
      </c>
    </row>
    <row r="8" spans="1:17">
      <c r="A8" s="18"/>
      <c r="B8" s="66"/>
      <c r="C8" s="88"/>
      <c r="D8" s="68"/>
      <c r="E8" s="48"/>
      <c r="F8" s="66" t="s">
        <v>319</v>
      </c>
      <c r="G8" s="67" t="s">
        <v>320</v>
      </c>
      <c r="H8" s="68">
        <v>1</v>
      </c>
      <c r="I8" s="48">
        <f>VLOOKUP(G8,'Matriz de Carga'!$B$3:$C$59,2,0)*H8</f>
        <v>32683</v>
      </c>
      <c r="J8" s="66" t="s">
        <v>319</v>
      </c>
      <c r="K8" s="67" t="s">
        <v>320</v>
      </c>
      <c r="L8" s="68">
        <v>1</v>
      </c>
      <c r="M8" s="48">
        <f>VLOOKUP(K8,'Matriz de Carga'!$B$3:$C$59,2,0)*L8</f>
        <v>32683</v>
      </c>
      <c r="N8" s="66" t="s">
        <v>319</v>
      </c>
      <c r="O8" s="67" t="s">
        <v>320</v>
      </c>
      <c r="P8" s="68">
        <v>1</v>
      </c>
      <c r="Q8" s="71">
        <f>VLOOKUP(O8,'Matriz de Carga'!$B$3:$C$59,2,0)*P8</f>
        <v>32683</v>
      </c>
    </row>
    <row r="9" spans="1:17">
      <c r="A9" s="18"/>
      <c r="B9" s="66"/>
      <c r="C9" s="88"/>
      <c r="D9" s="68"/>
      <c r="E9" s="48"/>
      <c r="F9" s="66"/>
      <c r="G9" s="88"/>
      <c r="H9" s="68"/>
      <c r="I9" s="48"/>
      <c r="J9" s="66"/>
      <c r="K9" s="88"/>
      <c r="L9" s="68"/>
      <c r="M9" s="48"/>
      <c r="N9" s="123" t="s">
        <v>341</v>
      </c>
      <c r="O9" s="124" t="s">
        <v>342</v>
      </c>
      <c r="P9" s="68">
        <v>0.84</v>
      </c>
      <c r="Q9" s="71">
        <f>VLOOKUP(O9,'Matriz de Carga'!$B$3:$C$72,2,0)*P9</f>
        <v>178890.6</v>
      </c>
    </row>
    <row r="10" spans="1:17">
      <c r="B10" s="72"/>
      <c r="C10" s="73"/>
      <c r="D10" s="68"/>
      <c r="E10" s="48"/>
      <c r="F10" s="66"/>
      <c r="G10" s="88"/>
      <c r="H10" s="68"/>
      <c r="I10" s="48"/>
      <c r="J10" s="66"/>
      <c r="K10" s="88"/>
      <c r="L10" s="68"/>
      <c r="M10" s="48"/>
      <c r="N10" s="125" t="s">
        <v>420</v>
      </c>
      <c r="O10" s="124" t="s">
        <v>431</v>
      </c>
      <c r="P10" s="68">
        <v>5</v>
      </c>
      <c r="Q10" s="71">
        <f>VLOOKUP(O10,'Matriz de Carga'!$B$3:$C$72,2,0)*P10</f>
        <v>76615</v>
      </c>
    </row>
    <row r="11" spans="1:17">
      <c r="B11" s="115"/>
      <c r="C11" s="116"/>
      <c r="D11" s="116"/>
      <c r="E11" s="69" t="s">
        <v>361</v>
      </c>
      <c r="F11" s="66"/>
      <c r="G11" s="88"/>
      <c r="H11" s="68"/>
      <c r="I11" s="48"/>
      <c r="J11" s="66"/>
      <c r="K11" s="88"/>
      <c r="L11" s="68"/>
      <c r="M11" s="48"/>
      <c r="N11" s="66"/>
      <c r="O11" s="88"/>
      <c r="P11" s="68"/>
      <c r="Q11" s="71"/>
    </row>
    <row r="12" spans="1:17">
      <c r="B12" s="72"/>
      <c r="C12" s="73"/>
      <c r="D12" s="73"/>
      <c r="E12" s="69" t="s">
        <v>361</v>
      </c>
      <c r="F12" s="66"/>
      <c r="G12" s="67"/>
      <c r="H12" s="76"/>
      <c r="I12" s="48"/>
      <c r="J12" s="66"/>
      <c r="K12" s="67"/>
      <c r="L12" s="76"/>
      <c r="M12" s="48"/>
      <c r="N12" s="66"/>
      <c r="O12" s="67"/>
      <c r="P12" s="76"/>
      <c r="Q12" s="71"/>
    </row>
    <row r="13" spans="1:17">
      <c r="B13" s="72"/>
      <c r="C13" s="73"/>
      <c r="D13" s="73"/>
      <c r="E13" s="69" t="s">
        <v>361</v>
      </c>
      <c r="F13" s="66"/>
      <c r="G13" s="67"/>
      <c r="H13" s="76"/>
      <c r="I13" s="48"/>
      <c r="J13" s="66"/>
      <c r="K13" s="67"/>
      <c r="L13" s="76"/>
      <c r="M13" s="48"/>
      <c r="N13" s="66"/>
      <c r="O13" s="67"/>
      <c r="P13" s="76"/>
      <c r="Q13" s="71"/>
    </row>
    <row r="14" spans="1:17">
      <c r="B14" s="72"/>
      <c r="C14" s="73"/>
      <c r="D14" s="73"/>
      <c r="E14" s="69" t="s">
        <v>361</v>
      </c>
      <c r="F14" s="66"/>
      <c r="G14" s="67"/>
      <c r="H14" s="76"/>
      <c r="I14" s="48"/>
      <c r="J14" s="66"/>
      <c r="K14" s="67"/>
      <c r="L14" s="76"/>
      <c r="M14" s="48"/>
      <c r="N14" s="66"/>
      <c r="O14" s="67"/>
      <c r="P14" s="76"/>
      <c r="Q14" s="71"/>
    </row>
    <row r="15" spans="1:17">
      <c r="B15" s="72"/>
      <c r="C15" s="73"/>
      <c r="D15" s="73"/>
      <c r="E15" s="69"/>
      <c r="F15" s="66"/>
      <c r="G15" s="67"/>
      <c r="H15" s="68"/>
      <c r="I15" s="48"/>
      <c r="J15" s="66"/>
      <c r="K15" s="67"/>
      <c r="L15" s="68"/>
      <c r="M15" s="48"/>
      <c r="N15" s="66"/>
      <c r="O15" s="67"/>
      <c r="P15" s="68"/>
      <c r="Q15" s="71"/>
    </row>
    <row r="16" spans="1:17">
      <c r="B16" s="72"/>
      <c r="C16" s="73"/>
      <c r="D16" s="73"/>
      <c r="E16" s="69"/>
      <c r="F16" s="72"/>
      <c r="G16" s="73"/>
      <c r="H16" s="68"/>
      <c r="I16" s="48"/>
      <c r="J16" s="72"/>
      <c r="K16" s="73"/>
      <c r="L16" s="68"/>
      <c r="M16" s="48"/>
      <c r="N16" s="72"/>
      <c r="O16" s="73"/>
      <c r="P16" s="68"/>
      <c r="Q16" s="71"/>
    </row>
    <row r="17" spans="2:17">
      <c r="B17" s="72"/>
      <c r="C17" s="73"/>
      <c r="D17" s="73"/>
      <c r="E17" s="69"/>
      <c r="F17" s="72"/>
      <c r="G17" s="73"/>
      <c r="H17" s="68"/>
      <c r="I17" s="48"/>
      <c r="J17" s="66"/>
      <c r="K17" s="88"/>
      <c r="L17" s="68"/>
      <c r="M17" s="48"/>
      <c r="N17" s="66"/>
      <c r="O17" s="67"/>
      <c r="P17" s="67"/>
      <c r="Q17" s="70"/>
    </row>
    <row r="18" spans="2:17">
      <c r="B18" s="72"/>
      <c r="C18" s="73"/>
      <c r="D18" s="73"/>
      <c r="E18" s="69" t="str">
        <f>IFERROR(#REF!/(1-#REF!),"")</f>
        <v/>
      </c>
      <c r="F18" s="66"/>
      <c r="G18" s="67"/>
      <c r="H18" s="67"/>
      <c r="I18" s="69" t="str">
        <f>IFERROR(#REF!/(1-#REF!),"")</f>
        <v/>
      </c>
      <c r="J18" s="66"/>
      <c r="K18" s="67"/>
      <c r="L18" s="68"/>
      <c r="M18" s="48"/>
      <c r="N18" s="66"/>
      <c r="O18" s="67"/>
      <c r="P18" s="67"/>
      <c r="Q18" s="70" t="str">
        <f>IFERROR(#REF!/(1-#REF!),"")</f>
        <v/>
      </c>
    </row>
    <row r="19" spans="2:17">
      <c r="B19" s="74" t="s">
        <v>362</v>
      </c>
      <c r="C19" s="75"/>
      <c r="D19" s="75"/>
      <c r="E19" s="77">
        <f>SUM(E6:E18)</f>
        <v>63227</v>
      </c>
      <c r="F19" s="74" t="s">
        <v>362</v>
      </c>
      <c r="G19" s="75"/>
      <c r="H19" s="75"/>
      <c r="I19" s="77">
        <f>SUM(I6:I18)</f>
        <v>95910</v>
      </c>
      <c r="J19" s="74" t="s">
        <v>362</v>
      </c>
      <c r="K19" s="75"/>
      <c r="L19" s="75"/>
      <c r="M19" s="77">
        <f>SUM(M6:M18)</f>
        <v>95910</v>
      </c>
      <c r="N19" s="74" t="s">
        <v>362</v>
      </c>
      <c r="O19" s="75"/>
      <c r="P19" s="75"/>
      <c r="Q19" s="78">
        <f>SUM(Q6:Q18)</f>
        <v>351415.6</v>
      </c>
    </row>
    <row r="20" spans="2:17" ht="15.75" thickBot="1">
      <c r="B20" s="79" t="s">
        <v>363</v>
      </c>
      <c r="C20" s="80"/>
      <c r="D20" s="80"/>
      <c r="E20" s="81">
        <f>'Matriz de Carga'!G9</f>
        <v>15000</v>
      </c>
      <c r="F20" s="79" t="s">
        <v>363</v>
      </c>
      <c r="G20" s="82"/>
      <c r="H20" s="82"/>
      <c r="I20" s="81">
        <f>'Matriz de Carga'!G9</f>
        <v>15000</v>
      </c>
      <c r="J20" s="79" t="s">
        <v>363</v>
      </c>
      <c r="K20" s="82"/>
      <c r="L20" s="82"/>
      <c r="M20" s="81">
        <f>'Matriz de Carga'!G9</f>
        <v>15000</v>
      </c>
      <c r="N20" s="79" t="s">
        <v>363</v>
      </c>
      <c r="O20" s="82"/>
      <c r="P20" s="82"/>
      <c r="Q20" s="83">
        <f>'Matriz de Carga'!G9</f>
        <v>15000</v>
      </c>
    </row>
    <row r="21" spans="2:17" ht="15.75" thickBot="1">
      <c r="B21" s="84" t="s">
        <v>364</v>
      </c>
      <c r="C21" s="85"/>
      <c r="D21" s="85"/>
      <c r="E21" s="86">
        <f>E19+E5+E20</f>
        <v>226547</v>
      </c>
      <c r="F21" s="84" t="s">
        <v>364</v>
      </c>
      <c r="G21" s="85"/>
      <c r="H21" s="85"/>
      <c r="I21" s="86">
        <f>I19+I5+I20</f>
        <v>287040</v>
      </c>
      <c r="J21" s="84" t="s">
        <v>364</v>
      </c>
      <c r="K21" s="85"/>
      <c r="L21" s="85"/>
      <c r="M21" s="86">
        <f>M19+M5+M20</f>
        <v>287040</v>
      </c>
      <c r="N21" s="84" t="s">
        <v>364</v>
      </c>
      <c r="O21" s="85"/>
      <c r="P21" s="85"/>
      <c r="Q21" s="87">
        <f>Q19+Q5+Q20</f>
        <v>588895.6</v>
      </c>
    </row>
    <row r="22" spans="2:17" ht="15.75" thickBot="1">
      <c r="B22" s="84" t="s">
        <v>365</v>
      </c>
      <c r="C22" s="85"/>
      <c r="D22" s="85"/>
      <c r="E22" s="86">
        <f>E21*1.19</f>
        <v>269590.93</v>
      </c>
      <c r="F22" s="84" t="s">
        <v>366</v>
      </c>
      <c r="G22" s="85"/>
      <c r="H22" s="85"/>
      <c r="I22" s="86">
        <f>I21*1.19</f>
        <v>341577.6</v>
      </c>
      <c r="J22" s="84" t="s">
        <v>366</v>
      </c>
      <c r="K22" s="85"/>
      <c r="L22" s="85"/>
      <c r="M22" s="86">
        <f>M21*1.19</f>
        <v>341577.6</v>
      </c>
      <c r="N22" s="84" t="s">
        <v>366</v>
      </c>
      <c r="O22" s="85"/>
      <c r="P22" s="85"/>
      <c r="Q22" s="87">
        <f>Q21*1.19</f>
        <v>700785.76399999997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A38D2-FDE0-4423-BB60-29AF2C86B298}">
  <dimension ref="A1:Q19"/>
  <sheetViews>
    <sheetView showGridLines="0" zoomScaleNormal="100" workbookViewId="0">
      <selection activeCell="K26" sqref="K26"/>
    </sheetView>
  </sheetViews>
  <sheetFormatPr baseColWidth="10" defaultColWidth="11.42578125" defaultRowHeight="15"/>
  <cols>
    <col min="1" max="1" width="4.7109375" customWidth="1"/>
    <col min="2" max="2" width="18.28515625" bestFit="1" customWidth="1"/>
    <col min="3" max="3" width="14.28515625" bestFit="1" customWidth="1"/>
    <col min="4" max="4" width="5" bestFit="1" customWidth="1"/>
    <col min="5" max="5" width="12.7109375" customWidth="1"/>
    <col min="6" max="6" width="23.42578125" bestFit="1" customWidth="1"/>
    <col min="7" max="7" width="14.28515625" bestFit="1" customWidth="1"/>
    <col min="8" max="8" width="5" bestFit="1" customWidth="1"/>
    <col min="9" max="9" width="12.7109375" customWidth="1"/>
    <col min="10" max="10" width="23.42578125" bestFit="1" customWidth="1"/>
    <col min="11" max="11" width="14.28515625" bestFit="1" customWidth="1"/>
    <col min="12" max="12" width="5" bestFit="1" customWidth="1"/>
    <col min="13" max="13" width="12.7109375" customWidth="1"/>
    <col min="14" max="14" width="23.42578125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8" t="s">
        <v>421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17" ht="15" customHeight="1">
      <c r="A2" s="58"/>
      <c r="B2" s="166" t="s">
        <v>349</v>
      </c>
      <c r="C2" s="167"/>
      <c r="D2" s="167"/>
      <c r="E2" s="167"/>
      <c r="F2" s="168" t="s">
        <v>349</v>
      </c>
      <c r="G2" s="169"/>
      <c r="H2" s="169"/>
      <c r="I2" s="169"/>
      <c r="J2" s="168" t="s">
        <v>349</v>
      </c>
      <c r="K2" s="169"/>
      <c r="L2" s="169"/>
      <c r="M2" s="169"/>
      <c r="N2" s="168" t="s">
        <v>349</v>
      </c>
      <c r="O2" s="169"/>
      <c r="P2" s="169"/>
      <c r="Q2" s="170"/>
    </row>
    <row r="3" spans="1:17" ht="15.75" customHeight="1">
      <c r="A3" s="58"/>
      <c r="B3" s="152" t="s">
        <v>350</v>
      </c>
      <c r="C3" s="153"/>
      <c r="D3" s="153"/>
      <c r="E3" s="153"/>
      <c r="F3" s="154" t="s">
        <v>351</v>
      </c>
      <c r="G3" s="155"/>
      <c r="H3" s="155"/>
      <c r="I3" s="155"/>
      <c r="J3" s="154" t="s">
        <v>352</v>
      </c>
      <c r="K3" s="155"/>
      <c r="L3" s="155"/>
      <c r="M3" s="155"/>
      <c r="N3" s="154" t="s">
        <v>353</v>
      </c>
      <c r="O3" s="155"/>
      <c r="P3" s="155"/>
      <c r="Q3" s="157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91"/>
      <c r="H5" s="102">
        <v>2.1</v>
      </c>
      <c r="I5" s="65">
        <f>H5*'Matriz de Carga'!G4</f>
        <v>194670</v>
      </c>
      <c r="J5" s="63" t="s">
        <v>357</v>
      </c>
      <c r="K5" s="91"/>
      <c r="L5" s="102">
        <v>2.8</v>
      </c>
      <c r="M5" s="90">
        <f>L5*'Matriz de Carga'!G4</f>
        <v>259559.99999999997</v>
      </c>
      <c r="N5" s="63" t="s">
        <v>357</v>
      </c>
      <c r="O5" s="91"/>
      <c r="P5" s="102">
        <v>2.1</v>
      </c>
      <c r="Q5" s="65">
        <f>P5*'Matriz de Carga'!G4</f>
        <v>194670</v>
      </c>
    </row>
    <row r="6" spans="1:17">
      <c r="A6" s="18"/>
      <c r="B6" s="66" t="s">
        <v>358</v>
      </c>
      <c r="C6" s="67" t="s">
        <v>390</v>
      </c>
      <c r="D6" s="68">
        <v>5.7</v>
      </c>
      <c r="E6" s="69">
        <f>D6*'Matriz de Carga'!G6</f>
        <v>90630</v>
      </c>
      <c r="F6" s="66" t="s">
        <v>358</v>
      </c>
      <c r="G6" s="67" t="s">
        <v>390</v>
      </c>
      <c r="H6" s="68">
        <v>5.7</v>
      </c>
      <c r="I6" s="70">
        <f>E6</f>
        <v>90630</v>
      </c>
      <c r="J6" s="66" t="s">
        <v>358</v>
      </c>
      <c r="K6" s="67" t="s">
        <v>390</v>
      </c>
      <c r="L6" s="68">
        <v>5.7</v>
      </c>
      <c r="M6" s="69">
        <f>E6</f>
        <v>90630</v>
      </c>
      <c r="N6" s="66" t="s">
        <v>358</v>
      </c>
      <c r="O6" s="67" t="s">
        <v>390</v>
      </c>
      <c r="P6" s="68">
        <v>5.7</v>
      </c>
      <c r="Q6" s="70">
        <f>E6</f>
        <v>90630</v>
      </c>
    </row>
    <row r="7" spans="1:17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6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71">
        <f>VLOOKUP(O7,'Matriz de Carga'!$B$3:$C$59,2,0)*P7</f>
        <v>18107</v>
      </c>
    </row>
    <row r="8" spans="1:17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24</v>
      </c>
      <c r="G8" s="88" t="s">
        <v>77</v>
      </c>
      <c r="H8" s="68">
        <v>1</v>
      </c>
      <c r="I8" s="71">
        <f>VLOOKUP(G8,'Matriz de Carga'!$B$3:$C$59,2,0)*H8</f>
        <v>35420</v>
      </c>
      <c r="J8" s="66" t="s">
        <v>24</v>
      </c>
      <c r="K8" s="88" t="s">
        <v>77</v>
      </c>
      <c r="L8" s="68">
        <v>1</v>
      </c>
      <c r="M8" s="48">
        <f>VLOOKUP(K8,'Matriz de Carga'!$B$3:$C$59,2,0)*L8</f>
        <v>35420</v>
      </c>
      <c r="N8" s="66" t="s">
        <v>24</v>
      </c>
      <c r="O8" s="88" t="s">
        <v>77</v>
      </c>
      <c r="P8" s="68">
        <v>1</v>
      </c>
      <c r="Q8" s="71">
        <f>VLOOKUP(O8,'Matriz de Carga'!$B$3:$C$59,2,0)*P8</f>
        <v>35420</v>
      </c>
    </row>
    <row r="9" spans="1:17">
      <c r="A9" s="18"/>
      <c r="B9" s="66" t="s">
        <v>290</v>
      </c>
      <c r="C9" s="88" t="s">
        <v>294</v>
      </c>
      <c r="D9" s="68">
        <v>1</v>
      </c>
      <c r="E9" s="48">
        <f>VLOOKUP(C9,'Matriz de Carga'!$B$3:$C$68,2,0)*D9</f>
        <v>12295</v>
      </c>
      <c r="F9" s="66" t="s">
        <v>137</v>
      </c>
      <c r="G9" s="88" t="s">
        <v>62</v>
      </c>
      <c r="H9" s="68">
        <v>1</v>
      </c>
      <c r="I9" s="71">
        <f>VLOOKUP(G9,'Matriz de Carga'!$B$3:$C$59,2,0)*H9</f>
        <v>49520</v>
      </c>
      <c r="J9" s="66" t="s">
        <v>137</v>
      </c>
      <c r="K9" s="88" t="s">
        <v>62</v>
      </c>
      <c r="L9" s="68">
        <v>1</v>
      </c>
      <c r="M9" s="48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71">
        <f>VLOOKUP(O9,'Matriz de Carga'!$B$3:$C$59,2,0)*P9</f>
        <v>49520</v>
      </c>
    </row>
    <row r="10" spans="1:17">
      <c r="B10" s="72"/>
      <c r="C10" s="73"/>
      <c r="D10" s="68"/>
      <c r="E10" s="48"/>
      <c r="F10" s="66" t="s">
        <v>319</v>
      </c>
      <c r="G10" s="67" t="s">
        <v>320</v>
      </c>
      <c r="H10" s="76">
        <v>1</v>
      </c>
      <c r="I10" s="71">
        <f>VLOOKUP(G10,'Matriz de Carga'!$B$3:$C$59,2,0)*H10</f>
        <v>32683</v>
      </c>
      <c r="J10" s="66" t="s">
        <v>297</v>
      </c>
      <c r="K10" s="88" t="s">
        <v>78</v>
      </c>
      <c r="L10" s="68">
        <v>4</v>
      </c>
      <c r="M10" s="48">
        <f>VLOOKUP(K10,'Matriz de Carga'!$B$3:$C$59,2,0)*L10</f>
        <v>103036</v>
      </c>
      <c r="N10" s="66" t="s">
        <v>319</v>
      </c>
      <c r="O10" s="67" t="s">
        <v>320</v>
      </c>
      <c r="P10" s="76">
        <v>1</v>
      </c>
      <c r="Q10" s="71">
        <f>VLOOKUP(O10,'Matriz de Carga'!$B$3:$C$59,2,0)*P10</f>
        <v>32683</v>
      </c>
    </row>
    <row r="11" spans="1:17">
      <c r="B11" s="115"/>
      <c r="C11" s="116"/>
      <c r="D11" s="116"/>
      <c r="E11" s="69" t="s">
        <v>361</v>
      </c>
      <c r="F11" s="66" t="s">
        <v>290</v>
      </c>
      <c r="G11" s="88" t="s">
        <v>294</v>
      </c>
      <c r="H11" s="68">
        <v>1</v>
      </c>
      <c r="I11" s="71">
        <f>VLOOKUP(G11,'Matriz de Carga'!$B$3:$C$68,2,0)*H11</f>
        <v>12295</v>
      </c>
      <c r="J11" s="66" t="s">
        <v>344</v>
      </c>
      <c r="K11" s="88" t="s">
        <v>80</v>
      </c>
      <c r="L11" s="68">
        <v>1</v>
      </c>
      <c r="M11" s="48">
        <f>VLOOKUP(K11,'Matriz de Carga'!$B$3:$C$59,2,0)*L11</f>
        <v>37157</v>
      </c>
      <c r="N11" s="66" t="s">
        <v>290</v>
      </c>
      <c r="O11" s="88" t="s">
        <v>294</v>
      </c>
      <c r="P11" s="68">
        <v>1</v>
      </c>
      <c r="Q11" s="71">
        <f>VLOOKUP(O11,'Matriz de Carga'!$B$3:$C$68,2,0)*P11</f>
        <v>12295</v>
      </c>
    </row>
    <row r="12" spans="1:17">
      <c r="B12" s="72"/>
      <c r="C12" s="73"/>
      <c r="D12" s="73"/>
      <c r="E12" s="69" t="s">
        <v>361</v>
      </c>
      <c r="F12" s="72" t="s">
        <v>422</v>
      </c>
      <c r="G12" s="73" t="s">
        <v>332</v>
      </c>
      <c r="H12" s="68">
        <v>0.47</v>
      </c>
      <c r="I12" s="71">
        <f>VLOOKUP(G12,'Matriz de Carga'!$B$3:$C$68,2,0)*H12</f>
        <v>38635.409999999996</v>
      </c>
      <c r="J12" s="66" t="s">
        <v>319</v>
      </c>
      <c r="K12" s="67" t="s">
        <v>320</v>
      </c>
      <c r="L12" s="76">
        <v>1</v>
      </c>
      <c r="M12" s="48">
        <f>VLOOKUP(K12,'Matriz de Carga'!$B$3:$C$59,2,0)*L12</f>
        <v>32683</v>
      </c>
      <c r="N12" s="72" t="s">
        <v>422</v>
      </c>
      <c r="O12" s="73" t="s">
        <v>332</v>
      </c>
      <c r="P12" s="68">
        <v>0.47</v>
      </c>
      <c r="Q12" s="71">
        <f>VLOOKUP(O12,'Matriz de Carga'!$B$3:$C$68,2,0)*P12</f>
        <v>38635.409999999996</v>
      </c>
    </row>
    <row r="13" spans="1:17">
      <c r="B13" s="72"/>
      <c r="C13" s="73"/>
      <c r="D13" s="73"/>
      <c r="E13" s="69" t="s">
        <v>361</v>
      </c>
      <c r="F13" s="66" t="s">
        <v>295</v>
      </c>
      <c r="G13" s="67" t="s">
        <v>296</v>
      </c>
      <c r="H13" s="68">
        <v>2</v>
      </c>
      <c r="I13" s="71">
        <f>VLOOKUP(G13,'Matriz de Carga'!$B$3:$C$68,2,0)*H13</f>
        <v>75322</v>
      </c>
      <c r="J13" s="66" t="s">
        <v>290</v>
      </c>
      <c r="K13" s="88" t="s">
        <v>294</v>
      </c>
      <c r="L13" s="68">
        <v>1</v>
      </c>
      <c r="M13" s="48">
        <f>VLOOKUP(K13,'Matriz de Carga'!$B$3:$C$68,2,0)*L13</f>
        <v>12295</v>
      </c>
      <c r="N13" s="66" t="s">
        <v>295</v>
      </c>
      <c r="O13" s="67" t="s">
        <v>296</v>
      </c>
      <c r="P13" s="68">
        <v>2</v>
      </c>
      <c r="Q13" s="71">
        <f>VLOOKUP(O13,'Matriz de Carga'!$B$3:$C$68,2,0)*P13</f>
        <v>75322</v>
      </c>
    </row>
    <row r="14" spans="1:17">
      <c r="B14" s="72"/>
      <c r="C14" s="73"/>
      <c r="D14" s="73"/>
      <c r="E14" s="69" t="s">
        <v>361</v>
      </c>
      <c r="F14" s="120"/>
      <c r="I14" s="126"/>
      <c r="J14" s="72" t="s">
        <v>422</v>
      </c>
      <c r="K14" s="73" t="s">
        <v>332</v>
      </c>
      <c r="L14" s="68">
        <v>0.47</v>
      </c>
      <c r="M14" s="48">
        <f>VLOOKUP(K14,'Matriz de Carga'!$B$3:$C$68,2,0)*L14</f>
        <v>38635.409999999996</v>
      </c>
      <c r="N14" s="120"/>
      <c r="Q14" s="126"/>
    </row>
    <row r="15" spans="1:17">
      <c r="B15" s="72"/>
      <c r="C15" s="73"/>
      <c r="D15" s="73"/>
      <c r="E15" s="69" t="str">
        <f>IFERROR(#REF!/(1-#REF!),"")</f>
        <v/>
      </c>
      <c r="F15" s="66"/>
      <c r="G15" s="67"/>
      <c r="H15" s="67"/>
      <c r="I15" s="70" t="str">
        <f>IFERROR(#REF!/(1-#REF!),"")</f>
        <v/>
      </c>
      <c r="J15" s="66" t="s">
        <v>295</v>
      </c>
      <c r="K15" s="67" t="s">
        <v>296</v>
      </c>
      <c r="L15" s="68">
        <v>2</v>
      </c>
      <c r="M15" s="48">
        <f>VLOOKUP(K15,'Matriz de Carga'!$B$3:$C$68,2,0)*L15</f>
        <v>75322</v>
      </c>
      <c r="N15" s="66"/>
      <c r="O15" s="67"/>
      <c r="P15" s="67"/>
      <c r="Q15" s="70" t="str">
        <f>IFERROR(#REF!/(1-#REF!),"")</f>
        <v/>
      </c>
    </row>
    <row r="16" spans="1:17">
      <c r="B16" s="74" t="s">
        <v>362</v>
      </c>
      <c r="C16" s="75"/>
      <c r="D16" s="75"/>
      <c r="E16" s="77">
        <f>SUM(E6:E15)</f>
        <v>170552</v>
      </c>
      <c r="F16" s="74" t="s">
        <v>362</v>
      </c>
      <c r="G16" s="75"/>
      <c r="H16" s="75"/>
      <c r="I16" s="78">
        <f>SUM(I6:I15)</f>
        <v>352612.41</v>
      </c>
      <c r="J16" s="74" t="s">
        <v>362</v>
      </c>
      <c r="K16" s="75"/>
      <c r="L16" s="75"/>
      <c r="M16" s="77">
        <f>SUM(M6:M15)</f>
        <v>492805.41</v>
      </c>
      <c r="N16" s="74" t="s">
        <v>362</v>
      </c>
      <c r="O16" s="75"/>
      <c r="P16" s="75"/>
      <c r="Q16" s="78">
        <f>SUM(Q6:Q15)</f>
        <v>352612.41</v>
      </c>
    </row>
    <row r="17" spans="2:17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3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84" t="s">
        <v>364</v>
      </c>
      <c r="C18" s="85"/>
      <c r="D18" s="85"/>
      <c r="E18" s="86">
        <f>E16+E5+E17</f>
        <v>315332</v>
      </c>
      <c r="F18" s="84" t="s">
        <v>364</v>
      </c>
      <c r="G18" s="85"/>
      <c r="H18" s="85"/>
      <c r="I18" s="86">
        <f>I16+I5+I17</f>
        <v>562282.40999999992</v>
      </c>
      <c r="J18" s="84" t="s">
        <v>364</v>
      </c>
      <c r="K18" s="85"/>
      <c r="L18" s="85"/>
      <c r="M18" s="86">
        <f>M16+M5+M17</f>
        <v>767365.40999999992</v>
      </c>
      <c r="N18" s="84" t="s">
        <v>364</v>
      </c>
      <c r="O18" s="85"/>
      <c r="P18" s="85"/>
      <c r="Q18" s="87">
        <f>Q16+Q5+Q17</f>
        <v>562282.40999999992</v>
      </c>
    </row>
    <row r="19" spans="2:17" ht="15.75" thickBot="1">
      <c r="B19" s="84" t="s">
        <v>365</v>
      </c>
      <c r="C19" s="85"/>
      <c r="D19" s="85"/>
      <c r="E19" s="86">
        <f>E18*1.19</f>
        <v>375245.07999999996</v>
      </c>
      <c r="F19" s="84" t="s">
        <v>366</v>
      </c>
      <c r="G19" s="85"/>
      <c r="H19" s="85"/>
      <c r="I19" s="86">
        <f>I18*1.19</f>
        <v>669116.06789999991</v>
      </c>
      <c r="J19" s="84" t="s">
        <v>366</v>
      </c>
      <c r="K19" s="85"/>
      <c r="L19" s="85"/>
      <c r="M19" s="86">
        <f>M18*1.19</f>
        <v>913164.83789999981</v>
      </c>
      <c r="N19" s="84" t="s">
        <v>366</v>
      </c>
      <c r="O19" s="85"/>
      <c r="P19" s="85"/>
      <c r="Q19" s="87">
        <f>Q18*1.19</f>
        <v>669116.06789999991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7CF3-7221-4A6A-A1A7-232FFADAEDE9}">
  <dimension ref="A1:U19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12.7109375" customWidth="1"/>
    <col min="6" max="6" width="16.7109375" bestFit="1" customWidth="1"/>
    <col min="7" max="7" width="14.28515625" bestFit="1" customWidth="1"/>
    <col min="8" max="8" width="5" bestFit="1" customWidth="1"/>
    <col min="9" max="9" width="12.7109375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423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72"/>
    </row>
    <row r="3" spans="1:21" ht="15.75" customHeight="1">
      <c r="A3" s="2"/>
      <c r="B3" s="161" t="s">
        <v>384</v>
      </c>
      <c r="C3" s="162"/>
      <c r="D3" s="162"/>
      <c r="E3" s="162"/>
      <c r="F3" s="161" t="s">
        <v>385</v>
      </c>
      <c r="G3" s="162"/>
      <c r="H3" s="162"/>
      <c r="I3" s="162"/>
      <c r="J3" s="161" t="s">
        <v>376</v>
      </c>
      <c r="K3" s="162"/>
      <c r="L3" s="162"/>
      <c r="M3" s="162"/>
      <c r="N3" s="161" t="s">
        <v>377</v>
      </c>
      <c r="O3" s="162"/>
      <c r="P3" s="162"/>
      <c r="Q3" s="162"/>
      <c r="R3" s="161" t="s">
        <v>378</v>
      </c>
      <c r="S3" s="162"/>
      <c r="T3" s="162"/>
      <c r="U3" s="171"/>
    </row>
    <row r="4" spans="1:21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64"/>
      <c r="L5" s="102">
        <v>2</v>
      </c>
      <c r="M5" s="65">
        <f>L5*'Matriz de Carga'!G4</f>
        <v>185400</v>
      </c>
      <c r="N5" s="91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2</v>
      </c>
      <c r="U5" s="65">
        <f>T5*'Matriz de Carga'!G4</f>
        <v>185400</v>
      </c>
    </row>
    <row r="6" spans="1:21">
      <c r="A6" s="18"/>
      <c r="B6" s="66" t="s">
        <v>358</v>
      </c>
      <c r="C6" s="67" t="s">
        <v>359</v>
      </c>
      <c r="D6" s="68">
        <v>4.5</v>
      </c>
      <c r="E6" s="69">
        <f>D6*'Matriz de Carga'!G8</f>
        <v>108135</v>
      </c>
      <c r="F6" s="66" t="s">
        <v>358</v>
      </c>
      <c r="G6" s="67" t="s">
        <v>359</v>
      </c>
      <c r="H6" s="68">
        <v>4.5</v>
      </c>
      <c r="I6" s="69">
        <f>E6</f>
        <v>108135</v>
      </c>
      <c r="J6" s="66" t="s">
        <v>358</v>
      </c>
      <c r="K6" s="67" t="s">
        <v>359</v>
      </c>
      <c r="L6" s="68">
        <v>4.5</v>
      </c>
      <c r="M6" s="70">
        <f>E6</f>
        <v>108135</v>
      </c>
      <c r="N6" s="67" t="s">
        <v>358</v>
      </c>
      <c r="O6" s="67" t="s">
        <v>359</v>
      </c>
      <c r="P6" s="68">
        <v>4.5</v>
      </c>
      <c r="Q6" s="69">
        <f>E6</f>
        <v>108135</v>
      </c>
      <c r="R6" s="66" t="s">
        <v>358</v>
      </c>
      <c r="S6" s="67" t="s">
        <v>359</v>
      </c>
      <c r="T6" s="68">
        <v>4.5</v>
      </c>
      <c r="U6" s="70">
        <f>E6</f>
        <v>108135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7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7" t="s">
        <v>297</v>
      </c>
      <c r="O10" s="88" t="s">
        <v>301</v>
      </c>
      <c r="P10" s="76">
        <v>4</v>
      </c>
      <c r="Q10" s="48">
        <f>VLOOKUP(O10,'Matriz de Carga'!$B$3:$C$59,2,0)*P10</f>
        <v>61884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7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0"/>
      <c r="U12" s="126"/>
    </row>
    <row r="13" spans="1:21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3"/>
      <c r="M13" s="70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66"/>
      <c r="S13" s="88"/>
      <c r="T13" s="76"/>
      <c r="U13" s="70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67"/>
      <c r="O14" s="88"/>
      <c r="P14" s="76"/>
      <c r="Q14" s="69" t="s">
        <v>361</v>
      </c>
      <c r="R14" s="66"/>
      <c r="S14" s="88"/>
      <c r="T14" s="76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7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152119</v>
      </c>
      <c r="F16" s="74" t="s">
        <v>362</v>
      </c>
      <c r="G16" s="75"/>
      <c r="H16" s="75"/>
      <c r="I16" s="77">
        <f>SUM(I6:I15)</f>
        <v>146144</v>
      </c>
      <c r="J16" s="74" t="s">
        <v>362</v>
      </c>
      <c r="K16" s="75"/>
      <c r="L16" s="75"/>
      <c r="M16" s="78">
        <f>SUM(M6:M15)</f>
        <v>207726</v>
      </c>
      <c r="N16" s="75" t="s">
        <v>362</v>
      </c>
      <c r="O16" s="75"/>
      <c r="P16" s="75"/>
      <c r="Q16" s="77">
        <f>SUM(Q6:Q15)</f>
        <v>287829</v>
      </c>
      <c r="R16" s="74" t="s">
        <v>362</v>
      </c>
      <c r="S16" s="75"/>
      <c r="T16" s="75"/>
      <c r="U16" s="78">
        <f>SUM(U6:U15)</f>
        <v>207726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296899</v>
      </c>
      <c r="F18" s="84" t="s">
        <v>364</v>
      </c>
      <c r="G18" s="85"/>
      <c r="H18" s="85"/>
      <c r="I18" s="86">
        <f>I16+I5+I17</f>
        <v>290924</v>
      </c>
      <c r="J18" s="84" t="s">
        <v>364</v>
      </c>
      <c r="K18" s="85"/>
      <c r="L18" s="85"/>
      <c r="M18" s="86">
        <f>M16+M5+M17</f>
        <v>408126</v>
      </c>
      <c r="N18" s="84" t="s">
        <v>364</v>
      </c>
      <c r="O18" s="85"/>
      <c r="P18" s="85"/>
      <c r="Q18" s="86">
        <f>Q16+Q5+Q17</f>
        <v>525309</v>
      </c>
      <c r="R18" s="84" t="s">
        <v>364</v>
      </c>
      <c r="S18" s="85"/>
      <c r="T18" s="85"/>
      <c r="U18" s="87">
        <f>U16+U5+U17</f>
        <v>408126</v>
      </c>
    </row>
    <row r="19" spans="2:21" ht="15.75" thickBot="1">
      <c r="B19" s="84" t="s">
        <v>365</v>
      </c>
      <c r="C19" s="85"/>
      <c r="D19" s="85"/>
      <c r="E19" s="86">
        <f>E18*1.19</f>
        <v>353309.81</v>
      </c>
      <c r="F19" s="84" t="s">
        <v>365</v>
      </c>
      <c r="G19" s="85"/>
      <c r="H19" s="85"/>
      <c r="I19" s="86">
        <f>I18*1.19</f>
        <v>346199.56</v>
      </c>
      <c r="J19" s="84" t="s">
        <v>365</v>
      </c>
      <c r="K19" s="85"/>
      <c r="L19" s="85"/>
      <c r="M19" s="86">
        <f>M18*1.19</f>
        <v>485669.94</v>
      </c>
      <c r="N19" s="84" t="s">
        <v>365</v>
      </c>
      <c r="O19" s="85"/>
      <c r="P19" s="85"/>
      <c r="Q19" s="86">
        <f>Q18*1.19</f>
        <v>625117.71</v>
      </c>
      <c r="R19" s="84" t="s">
        <v>365</v>
      </c>
      <c r="S19" s="85"/>
      <c r="T19" s="85"/>
      <c r="U19" s="87">
        <f>U18*1.19</f>
        <v>485669.94</v>
      </c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99BB-EADE-457F-BFF5-5A7BD4A947DA}">
  <dimension ref="A1:Y20"/>
  <sheetViews>
    <sheetView showGridLines="0" topLeftCell="E1" zoomScaleNormal="100" workbookViewId="0">
      <selection activeCell="Z6" sqref="Z6"/>
    </sheetView>
  </sheetViews>
  <sheetFormatPr baseColWidth="10" defaultColWidth="11.42578125" defaultRowHeight="15"/>
  <cols>
    <col min="1" max="1" width="4.7109375" customWidth="1"/>
    <col min="2" max="2" width="19" bestFit="1" customWidth="1"/>
    <col min="3" max="3" width="14.28515625" bestFit="1" customWidth="1"/>
    <col min="4" max="4" width="5" bestFit="1" customWidth="1"/>
    <col min="5" max="5" width="10.42578125" customWidth="1"/>
    <col min="6" max="6" width="19" bestFit="1" customWidth="1"/>
    <col min="7" max="7" width="14.28515625" bestFit="1" customWidth="1"/>
    <col min="8" max="8" width="5" bestFit="1" customWidth="1"/>
    <col min="9" max="9" width="12.7109375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22" width="19" bestFit="1" customWidth="1"/>
    <col min="23" max="23" width="14.28515625" bestFit="1" customWidth="1"/>
    <col min="24" max="24" width="5" bestFit="1" customWidth="1"/>
    <col min="25" max="25" width="12.7109375" customWidth="1"/>
  </cols>
  <sheetData>
    <row r="1" spans="1:25" ht="15.75" customHeight="1" thickBot="1">
      <c r="B1" s="158" t="s">
        <v>424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60"/>
    </row>
    <row r="2" spans="1:25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49"/>
      <c r="V2" s="148" t="s">
        <v>349</v>
      </c>
      <c r="W2" s="149"/>
      <c r="X2" s="149"/>
      <c r="Y2" s="172"/>
    </row>
    <row r="3" spans="1:25" ht="15.75" customHeight="1">
      <c r="A3" s="2"/>
      <c r="B3" s="161" t="s">
        <v>384</v>
      </c>
      <c r="C3" s="162"/>
      <c r="D3" s="162"/>
      <c r="E3" s="162"/>
      <c r="F3" s="161" t="s">
        <v>376</v>
      </c>
      <c r="G3" s="162"/>
      <c r="H3" s="162"/>
      <c r="I3" s="162"/>
      <c r="J3" s="161" t="s">
        <v>412</v>
      </c>
      <c r="K3" s="162"/>
      <c r="L3" s="162"/>
      <c r="M3" s="162"/>
      <c r="N3" s="161" t="s">
        <v>377</v>
      </c>
      <c r="O3" s="162"/>
      <c r="P3" s="162"/>
      <c r="Q3" s="162"/>
      <c r="R3" s="161" t="s">
        <v>425</v>
      </c>
      <c r="S3" s="162"/>
      <c r="T3" s="162"/>
      <c r="U3" s="162"/>
      <c r="V3" s="161" t="s">
        <v>378</v>
      </c>
      <c r="W3" s="162"/>
      <c r="X3" s="162"/>
      <c r="Y3" s="171"/>
    </row>
    <row r="4" spans="1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6" t="s">
        <v>356</v>
      </c>
      <c r="V4" s="11" t="s">
        <v>1</v>
      </c>
      <c r="W4" s="12" t="s">
        <v>354</v>
      </c>
      <c r="X4" s="16" t="s">
        <v>355</v>
      </c>
      <c r="Y4" s="17" t="s">
        <v>356</v>
      </c>
    </row>
    <row r="5" spans="1:25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1.8</v>
      </c>
      <c r="I5" s="65">
        <f>H5*'Matriz de Carga'!G4</f>
        <v>166860</v>
      </c>
      <c r="J5" s="63" t="s">
        <v>357</v>
      </c>
      <c r="K5" s="64"/>
      <c r="L5" s="102">
        <v>1.4</v>
      </c>
      <c r="M5" s="90">
        <f>L5*'Matriz de Carga'!G4</f>
        <v>129779.99999999999</v>
      </c>
      <c r="N5" s="63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1.5</v>
      </c>
      <c r="U5" s="90">
        <f>T5*'Matriz de Carga'!G4</f>
        <v>139050</v>
      </c>
      <c r="V5" s="63" t="s">
        <v>357</v>
      </c>
      <c r="W5" s="64"/>
      <c r="X5" s="102">
        <v>1.8</v>
      </c>
      <c r="Y5" s="65">
        <f>X5*'Matriz de Carga'!G4</f>
        <v>166860</v>
      </c>
    </row>
    <row r="6" spans="1:25">
      <c r="A6" s="18"/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70">
        <f>E6</f>
        <v>96120</v>
      </c>
      <c r="J6" s="66" t="s">
        <v>358</v>
      </c>
      <c r="K6" s="67" t="s">
        <v>359</v>
      </c>
      <c r="L6" s="68">
        <v>4</v>
      </c>
      <c r="M6" s="69">
        <f>E6</f>
        <v>96120</v>
      </c>
      <c r="N6" s="66" t="s">
        <v>358</v>
      </c>
      <c r="O6" s="67" t="s">
        <v>359</v>
      </c>
      <c r="P6" s="68">
        <v>4</v>
      </c>
      <c r="Q6" s="69">
        <f>E6</f>
        <v>96120</v>
      </c>
      <c r="R6" s="66" t="s">
        <v>358</v>
      </c>
      <c r="S6" s="67" t="s">
        <v>359</v>
      </c>
      <c r="T6" s="68">
        <v>4</v>
      </c>
      <c r="U6" s="69">
        <f>E6</f>
        <v>96120</v>
      </c>
      <c r="V6" s="66" t="s">
        <v>358</v>
      </c>
      <c r="W6" s="67" t="s">
        <v>359</v>
      </c>
      <c r="X6" s="68">
        <v>4</v>
      </c>
      <c r="Y6" s="70">
        <f>E6</f>
        <v>96120</v>
      </c>
    </row>
    <row r="7" spans="1:25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71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48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48">
        <f>VLOOKUP(S7,'Matriz de Carga'!$B$3:$C$59,2,0)*T7</f>
        <v>17084</v>
      </c>
      <c r="V7" s="66" t="s">
        <v>160</v>
      </c>
      <c r="W7" s="88" t="s">
        <v>285</v>
      </c>
      <c r="X7" s="76">
        <v>1</v>
      </c>
      <c r="Y7" s="71">
        <f>VLOOKUP(W7,'Matriz de Carga'!$B$3:$C$59,2,0)*X7</f>
        <v>17084</v>
      </c>
    </row>
    <row r="8" spans="1:25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24</v>
      </c>
      <c r="G8" s="88" t="s">
        <v>293</v>
      </c>
      <c r="H8" s="76">
        <v>1</v>
      </c>
      <c r="I8" s="71">
        <f>VLOOKUP(G8,'Matriz de Carga'!$B$3:$C$59,2,0)*H8</f>
        <v>17123</v>
      </c>
      <c r="J8" s="66" t="s">
        <v>137</v>
      </c>
      <c r="K8" s="67" t="s">
        <v>136</v>
      </c>
      <c r="L8" s="76">
        <v>1</v>
      </c>
      <c r="M8" s="48">
        <f>VLOOKUP(K8,'Matriz de Carga'!$B$3:$C$59,2,0)*L8</f>
        <v>16465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137</v>
      </c>
      <c r="S8" s="67" t="s">
        <v>136</v>
      </c>
      <c r="T8" s="76">
        <v>1</v>
      </c>
      <c r="U8" s="48">
        <f>VLOOKUP(S8,'Matriz de Carga'!$B$3:$C$59,2,0)*T8</f>
        <v>16465</v>
      </c>
      <c r="V8" s="66" t="s">
        <v>24</v>
      </c>
      <c r="W8" s="88" t="s">
        <v>293</v>
      </c>
      <c r="X8" s="76">
        <v>1</v>
      </c>
      <c r="Y8" s="71">
        <f>VLOOKUP(W8,'Matriz de Carga'!$B$3:$C$59,2,0)*X8</f>
        <v>17123</v>
      </c>
    </row>
    <row r="9" spans="1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66" t="s">
        <v>137</v>
      </c>
      <c r="G9" s="67" t="s">
        <v>136</v>
      </c>
      <c r="H9" s="76">
        <v>1</v>
      </c>
      <c r="I9" s="71">
        <f>VLOOKUP(G9,'Matriz de Carga'!$B$3:$C$59,2,0)*H9</f>
        <v>16465</v>
      </c>
      <c r="J9" s="72" t="s">
        <v>317</v>
      </c>
      <c r="K9" s="73" t="s">
        <v>318</v>
      </c>
      <c r="L9" s="68">
        <v>1</v>
      </c>
      <c r="M9" s="48">
        <f>VLOOKUP(K9,'Matriz de Carga'!$B$3:$C$59,2,0)*L9</f>
        <v>4460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72" t="s">
        <v>317</v>
      </c>
      <c r="S9" s="73" t="s">
        <v>318</v>
      </c>
      <c r="T9" s="68">
        <v>1</v>
      </c>
      <c r="U9" s="48">
        <f>VLOOKUP(S9,'Matriz de Carga'!$B$3:$C$59,2,0)*T9</f>
        <v>4460</v>
      </c>
      <c r="V9" s="66" t="s">
        <v>137</v>
      </c>
      <c r="W9" s="67" t="s">
        <v>136</v>
      </c>
      <c r="X9" s="76">
        <v>1</v>
      </c>
      <c r="Y9" s="71">
        <f>VLOOKUP(W9,'Matriz de Carga'!$B$3:$C$59,2,0)*X9</f>
        <v>16465</v>
      </c>
    </row>
    <row r="10" spans="1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66" t="s">
        <v>319</v>
      </c>
      <c r="G10" s="67" t="s">
        <v>320</v>
      </c>
      <c r="H10" s="68">
        <v>1</v>
      </c>
      <c r="I10" s="71">
        <f>VLOOKUP(G10,'Matriz de Carga'!$B$3:$C$59,2,0)*H10</f>
        <v>32683</v>
      </c>
      <c r="J10" s="72" t="s">
        <v>360</v>
      </c>
      <c r="K10" s="73" t="s">
        <v>315</v>
      </c>
      <c r="L10" s="68">
        <v>1</v>
      </c>
      <c r="M10" s="48">
        <f>VLOOKUP(K10,'Matriz de Carga'!$B$3:$C$59,2,0)*L10</f>
        <v>25432</v>
      </c>
      <c r="N10" s="66" t="s">
        <v>297</v>
      </c>
      <c r="O10" s="88" t="s">
        <v>302</v>
      </c>
      <c r="P10" s="76">
        <v>3</v>
      </c>
      <c r="Q10" s="48">
        <f>VLOOKUP(O10,'Matriz de Carga'!$B$3:$C$59,2,0)*P10</f>
        <v>84102</v>
      </c>
      <c r="R10" s="72" t="s">
        <v>360</v>
      </c>
      <c r="S10" s="73" t="s">
        <v>315</v>
      </c>
      <c r="T10" s="68">
        <v>1</v>
      </c>
      <c r="U10" s="48">
        <f>VLOOKUP(S10,'Matriz de Carga'!$B$3:$C$59,2,0)*T10</f>
        <v>25432</v>
      </c>
      <c r="V10" s="66" t="s">
        <v>319</v>
      </c>
      <c r="W10" s="67" t="s">
        <v>320</v>
      </c>
      <c r="X10" s="68">
        <v>1</v>
      </c>
      <c r="Y10" s="71">
        <f>VLOOKUP(W10,'Matriz de Carga'!$B$3:$C$59,2,0)*X10</f>
        <v>32683</v>
      </c>
    </row>
    <row r="11" spans="1:25">
      <c r="B11" s="72" t="s">
        <v>360</v>
      </c>
      <c r="C11" s="73" t="s">
        <v>315</v>
      </c>
      <c r="D11" s="68">
        <v>1</v>
      </c>
      <c r="E11" s="48">
        <f>VLOOKUP(C11,'Matriz de Carga'!$B$3:$C$59,2,0)*D11</f>
        <v>25432</v>
      </c>
      <c r="F11" s="72" t="s">
        <v>317</v>
      </c>
      <c r="G11" s="73" t="s">
        <v>318</v>
      </c>
      <c r="H11" s="68">
        <v>1</v>
      </c>
      <c r="I11" s="71">
        <f>VLOOKUP(G11,'Matriz de Carga'!$B$3:$C$59,2,0)*H11</f>
        <v>4460</v>
      </c>
      <c r="J11" s="115"/>
      <c r="K11" s="116"/>
      <c r="L11" s="116"/>
      <c r="M11" s="69" t="s">
        <v>361</v>
      </c>
      <c r="N11" s="66" t="s">
        <v>344</v>
      </c>
      <c r="O11" s="88" t="s">
        <v>310</v>
      </c>
      <c r="P11" s="76">
        <v>1</v>
      </c>
      <c r="Q11" s="48">
        <f>VLOOKUP(O11,'Matriz de Carga'!$B$3:$C$59,2,0)*P11</f>
        <v>23752</v>
      </c>
      <c r="R11" s="72" t="s">
        <v>346</v>
      </c>
      <c r="S11" s="73" t="s">
        <v>347</v>
      </c>
      <c r="T11" s="68">
        <v>1</v>
      </c>
      <c r="U11" s="48">
        <f>VLOOKUP(S11,'Matriz de Carga'!$B$3:$C$70,2,0)*T11</f>
        <v>23304</v>
      </c>
      <c r="V11" s="72" t="s">
        <v>317</v>
      </c>
      <c r="W11" s="73" t="s">
        <v>318</v>
      </c>
      <c r="X11" s="68">
        <v>1</v>
      </c>
      <c r="Y11" s="71">
        <f>VLOOKUP(W11,'Matriz de Carga'!$B$3:$C$59,2,0)*X11</f>
        <v>4460</v>
      </c>
    </row>
    <row r="12" spans="1:25">
      <c r="B12" s="72"/>
      <c r="C12" s="73"/>
      <c r="D12" s="73"/>
      <c r="E12" s="69" t="s">
        <v>361</v>
      </c>
      <c r="F12" s="72" t="s">
        <v>360</v>
      </c>
      <c r="G12" s="73" t="s">
        <v>315</v>
      </c>
      <c r="H12" s="68">
        <v>1</v>
      </c>
      <c r="I12" s="71">
        <f>VLOOKUP(G12,'Matriz de Carga'!$B$3:$C$59,2,0)*H12</f>
        <v>25432</v>
      </c>
      <c r="J12" s="72"/>
      <c r="K12" s="73"/>
      <c r="L12" s="73"/>
      <c r="M12" s="69" t="s">
        <v>361</v>
      </c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72"/>
      <c r="S12" s="73"/>
      <c r="T12" s="73"/>
      <c r="U12" s="69" t="s">
        <v>361</v>
      </c>
      <c r="V12" s="72" t="s">
        <v>360</v>
      </c>
      <c r="W12" s="73" t="s">
        <v>315</v>
      </c>
      <c r="X12" s="68">
        <v>1</v>
      </c>
      <c r="Y12" s="71">
        <f>VLOOKUP(W12,'Matriz de Carga'!$B$3:$C$59,2,0)*X12</f>
        <v>25432</v>
      </c>
    </row>
    <row r="13" spans="1:25">
      <c r="B13" s="72"/>
      <c r="C13" s="73"/>
      <c r="D13" s="73"/>
      <c r="E13" s="69"/>
      <c r="F13" s="120"/>
      <c r="I13" s="126"/>
      <c r="J13" s="72"/>
      <c r="K13" s="73"/>
      <c r="L13" s="73"/>
      <c r="M13" s="69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3"/>
      <c r="U13" s="69"/>
      <c r="V13" s="120"/>
      <c r="Y13" s="126"/>
    </row>
    <row r="14" spans="1:25">
      <c r="B14" s="72"/>
      <c r="C14" s="73"/>
      <c r="D14" s="73"/>
      <c r="E14" s="69" t="s">
        <v>361</v>
      </c>
      <c r="F14" s="72"/>
      <c r="G14" s="73"/>
      <c r="H14" s="68"/>
      <c r="I14" s="71"/>
      <c r="J14" s="72"/>
      <c r="K14" s="73"/>
      <c r="L14" s="73"/>
      <c r="M14" s="69" t="s">
        <v>361</v>
      </c>
      <c r="N14" s="72" t="s">
        <v>360</v>
      </c>
      <c r="O14" s="73" t="s">
        <v>315</v>
      </c>
      <c r="P14" s="68">
        <v>1</v>
      </c>
      <c r="Q14" s="48">
        <f>VLOOKUP(O14,'Matriz de Carga'!$B$3:$C$59,2,0)*P14</f>
        <v>25432</v>
      </c>
      <c r="R14" s="72"/>
      <c r="S14" s="73"/>
      <c r="T14" s="73"/>
      <c r="U14" s="69" t="s">
        <v>361</v>
      </c>
      <c r="V14" s="72"/>
      <c r="W14" s="73"/>
      <c r="X14" s="68"/>
      <c r="Y14" s="71"/>
    </row>
    <row r="15" spans="1:25">
      <c r="B15" s="72"/>
      <c r="C15" s="73"/>
      <c r="D15" s="73"/>
      <c r="E15" s="69"/>
      <c r="F15" s="72"/>
      <c r="G15" s="73"/>
      <c r="H15" s="68"/>
      <c r="I15" s="71"/>
      <c r="J15" s="72"/>
      <c r="K15" s="73"/>
      <c r="L15" s="73"/>
      <c r="M15" s="69"/>
      <c r="N15" s="72" t="s">
        <v>321</v>
      </c>
      <c r="O15" s="73" t="s">
        <v>322</v>
      </c>
      <c r="P15" s="68">
        <v>1</v>
      </c>
      <c r="Q15" s="48">
        <f>VLOOKUP(O15,'Matriz de Carga'!$B$3:$C$59,2,0)*P15</f>
        <v>9782</v>
      </c>
      <c r="R15" s="72"/>
      <c r="S15" s="73"/>
      <c r="T15" s="73"/>
      <c r="U15" s="69"/>
      <c r="V15" s="72"/>
      <c r="W15" s="73"/>
      <c r="X15" s="68"/>
      <c r="Y15" s="71"/>
    </row>
    <row r="16" spans="1:25">
      <c r="B16" s="72"/>
      <c r="C16" s="73"/>
      <c r="D16" s="73"/>
      <c r="E16" s="69" t="str">
        <f>IFERROR(#REF!/(1-#REF!),"")</f>
        <v/>
      </c>
      <c r="F16" s="72"/>
      <c r="G16" s="73"/>
      <c r="H16" s="68"/>
      <c r="I16" s="71"/>
      <c r="J16" s="72"/>
      <c r="K16" s="73"/>
      <c r="L16" s="73"/>
      <c r="M16" s="69" t="str">
        <f>IFERROR(#REF!/(1-#REF!),"")</f>
        <v/>
      </c>
      <c r="N16" s="72" t="s">
        <v>323</v>
      </c>
      <c r="O16" s="73" t="s">
        <v>324</v>
      </c>
      <c r="P16" s="68">
        <v>1</v>
      </c>
      <c r="Q16" s="48">
        <f>VLOOKUP(O16,'Matriz de Carga'!$B$3:$C$59,2,0)*P16</f>
        <v>13960</v>
      </c>
      <c r="R16" s="72"/>
      <c r="S16" s="73"/>
      <c r="T16" s="73"/>
      <c r="U16" s="69" t="str">
        <f>IFERROR(#REF!/(1-#REF!),"")</f>
        <v/>
      </c>
      <c r="V16" s="66"/>
      <c r="W16" s="88"/>
      <c r="X16" s="76"/>
      <c r="Y16" s="70" t="str">
        <f>IFERROR(#REF!/(1-#REF!),"")</f>
        <v/>
      </c>
    </row>
    <row r="17" spans="2:25">
      <c r="B17" s="74" t="s">
        <v>362</v>
      </c>
      <c r="C17" s="75"/>
      <c r="D17" s="75"/>
      <c r="E17" s="77">
        <f>SUM(E6:E16)</f>
        <v>165536</v>
      </c>
      <c r="F17" s="74" t="s">
        <v>362</v>
      </c>
      <c r="G17" s="75"/>
      <c r="H17" s="75"/>
      <c r="I17" s="78">
        <f>SUM(I6:I16)</f>
        <v>209367</v>
      </c>
      <c r="J17" s="74" t="s">
        <v>362</v>
      </c>
      <c r="K17" s="75"/>
      <c r="L17" s="75"/>
      <c r="M17" s="77">
        <f>SUM(M6:M16)</f>
        <v>159561</v>
      </c>
      <c r="N17" s="74" t="s">
        <v>362</v>
      </c>
      <c r="O17" s="75"/>
      <c r="P17" s="75"/>
      <c r="Q17" s="77">
        <f>SUM(Q6:Q16)</f>
        <v>340963</v>
      </c>
      <c r="R17" s="74" t="s">
        <v>362</v>
      </c>
      <c r="S17" s="75"/>
      <c r="T17" s="75"/>
      <c r="U17" s="77">
        <f>SUM(U6:U16)</f>
        <v>182865</v>
      </c>
      <c r="V17" s="74" t="s">
        <v>362</v>
      </c>
      <c r="W17" s="75"/>
      <c r="X17" s="75"/>
      <c r="Y17" s="78">
        <f>SUM(Y6:Y16)</f>
        <v>209367</v>
      </c>
    </row>
    <row r="18" spans="2:25" ht="15.75" thickBot="1">
      <c r="B18" s="79" t="s">
        <v>363</v>
      </c>
      <c r="C18" s="80"/>
      <c r="D18" s="80"/>
      <c r="E18" s="81">
        <f>'Matriz de Carga'!G9</f>
        <v>15000</v>
      </c>
      <c r="F18" s="79" t="s">
        <v>363</v>
      </c>
      <c r="G18" s="82"/>
      <c r="H18" s="82"/>
      <c r="I18" s="83">
        <f>'Matriz de Carga'!G9</f>
        <v>15000</v>
      </c>
      <c r="J18" s="79" t="s">
        <v>363</v>
      </c>
      <c r="K18" s="80"/>
      <c r="L18" s="80"/>
      <c r="M18" s="81">
        <f>'Matriz de Carga'!G9</f>
        <v>15000</v>
      </c>
      <c r="N18" s="79" t="s">
        <v>363</v>
      </c>
      <c r="O18" s="82"/>
      <c r="P18" s="82"/>
      <c r="Q18" s="81">
        <f>'Matriz de Carga'!G9</f>
        <v>15000</v>
      </c>
      <c r="R18" s="79" t="s">
        <v>363</v>
      </c>
      <c r="S18" s="80"/>
      <c r="T18" s="80"/>
      <c r="U18" s="81">
        <f>'Matriz de Carga'!G9</f>
        <v>15000</v>
      </c>
      <c r="V18" s="79" t="s">
        <v>363</v>
      </c>
      <c r="W18" s="82"/>
      <c r="X18" s="82"/>
      <c r="Y18" s="83">
        <f>'Matriz de Carga'!G9</f>
        <v>15000</v>
      </c>
    </row>
    <row r="19" spans="2:25" ht="15.75" thickBot="1">
      <c r="B19" s="84" t="s">
        <v>364</v>
      </c>
      <c r="C19" s="85"/>
      <c r="D19" s="85"/>
      <c r="E19" s="86">
        <f>E17+E5+E18</f>
        <v>310316</v>
      </c>
      <c r="F19" s="84" t="s">
        <v>364</v>
      </c>
      <c r="G19" s="85"/>
      <c r="H19" s="85"/>
      <c r="I19" s="86">
        <f>I17+I5+I18</f>
        <v>391227</v>
      </c>
      <c r="J19" s="84" t="s">
        <v>364</v>
      </c>
      <c r="K19" s="85"/>
      <c r="L19" s="85"/>
      <c r="M19" s="86">
        <f>M17+M5+M18</f>
        <v>304341</v>
      </c>
      <c r="N19" s="84" t="s">
        <v>364</v>
      </c>
      <c r="O19" s="85"/>
      <c r="P19" s="85"/>
      <c r="Q19" s="86">
        <f>Q17+Q5+Q18</f>
        <v>578443</v>
      </c>
      <c r="R19" s="84" t="s">
        <v>364</v>
      </c>
      <c r="S19" s="85"/>
      <c r="T19" s="85"/>
      <c r="U19" s="86">
        <f>U17+U5+U18</f>
        <v>336915</v>
      </c>
      <c r="V19" s="84" t="s">
        <v>364</v>
      </c>
      <c r="W19" s="85"/>
      <c r="X19" s="85"/>
      <c r="Y19" s="87">
        <f>Y17+Y5+Y18</f>
        <v>391227</v>
      </c>
    </row>
    <row r="20" spans="2:25" ht="15.75" thickBot="1">
      <c r="B20" s="84" t="s">
        <v>365</v>
      </c>
      <c r="C20" s="85"/>
      <c r="D20" s="85"/>
      <c r="E20" s="86">
        <f>E19*1.19</f>
        <v>369276.04</v>
      </c>
      <c r="F20" s="84" t="s">
        <v>365</v>
      </c>
      <c r="G20" s="85"/>
      <c r="H20" s="85"/>
      <c r="I20" s="86">
        <f>I19*1.19</f>
        <v>465560.13</v>
      </c>
      <c r="J20" s="84" t="s">
        <v>365</v>
      </c>
      <c r="K20" s="85"/>
      <c r="L20" s="85"/>
      <c r="M20" s="86">
        <f>M19*1.19</f>
        <v>362165.79</v>
      </c>
      <c r="N20" s="84" t="s">
        <v>365</v>
      </c>
      <c r="O20" s="85"/>
      <c r="P20" s="85"/>
      <c r="Q20" s="86">
        <f>Q19*1.19</f>
        <v>688347.16999999993</v>
      </c>
      <c r="R20" s="84" t="s">
        <v>365</v>
      </c>
      <c r="S20" s="85"/>
      <c r="T20" s="85"/>
      <c r="U20" s="86">
        <f>U19*1.19</f>
        <v>400928.85</v>
      </c>
      <c r="V20" s="84" t="s">
        <v>365</v>
      </c>
      <c r="W20" s="85"/>
      <c r="X20" s="85"/>
      <c r="Y20" s="87">
        <f>Y19*1.19</f>
        <v>465560.13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51DA4-39C7-4FF6-B3AB-AA15959A24B7}">
  <dimension ref="A1:U23"/>
  <sheetViews>
    <sheetView showGridLines="0" zoomScaleNormal="100" workbookViewId="0">
      <selection activeCell="J31" sqref="J31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9" customWidth="1"/>
    <col min="6" max="6" width="23" bestFit="1" customWidth="1"/>
    <col min="7" max="7" width="14.28515625" bestFit="1" customWidth="1"/>
    <col min="8" max="8" width="5" bestFit="1" customWidth="1"/>
    <col min="9" max="9" width="7.42578125" customWidth="1"/>
    <col min="10" max="10" width="23" bestFit="1" customWidth="1"/>
    <col min="11" max="11" width="14.28515625" bestFit="1" customWidth="1"/>
    <col min="12" max="12" width="5" bestFit="1" customWidth="1"/>
    <col min="13" max="13" width="8.855468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426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50" t="s">
        <v>349</v>
      </c>
      <c r="K2" s="151"/>
      <c r="L2" s="151"/>
      <c r="M2" s="151"/>
      <c r="N2" s="150" t="s">
        <v>349</v>
      </c>
      <c r="O2" s="151"/>
      <c r="P2" s="151"/>
      <c r="Q2" s="151"/>
      <c r="R2" s="150" t="s">
        <v>349</v>
      </c>
      <c r="S2" s="151"/>
      <c r="T2" s="151"/>
      <c r="U2" s="156"/>
    </row>
    <row r="3" spans="1:21" ht="15.75" customHeight="1">
      <c r="A3" s="2"/>
      <c r="B3" s="161" t="s">
        <v>384</v>
      </c>
      <c r="C3" s="162"/>
      <c r="D3" s="162"/>
      <c r="E3" s="162"/>
      <c r="F3" s="161" t="s">
        <v>385</v>
      </c>
      <c r="G3" s="162"/>
      <c r="H3" s="162"/>
      <c r="I3" s="162"/>
      <c r="J3" s="154" t="s">
        <v>351</v>
      </c>
      <c r="K3" s="155"/>
      <c r="L3" s="155"/>
      <c r="M3" s="155"/>
      <c r="N3" s="154" t="s">
        <v>352</v>
      </c>
      <c r="O3" s="155"/>
      <c r="P3" s="155"/>
      <c r="Q3" s="155"/>
      <c r="R3" s="154" t="s">
        <v>353</v>
      </c>
      <c r="S3" s="155"/>
      <c r="T3" s="155"/>
      <c r="U3" s="157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91"/>
      <c r="L5" s="102">
        <v>1.8</v>
      </c>
      <c r="M5" s="65">
        <f>L5*'Matriz de Carga'!G4</f>
        <v>166860</v>
      </c>
      <c r="N5" s="63" t="s">
        <v>357</v>
      </c>
      <c r="O5" s="91"/>
      <c r="P5" s="102">
        <v>2.4</v>
      </c>
      <c r="Q5" s="90">
        <f>P5*'Matriz de Carga'!G4</f>
        <v>222480</v>
      </c>
      <c r="R5" s="63" t="s">
        <v>357</v>
      </c>
      <c r="S5" s="91"/>
      <c r="T5" s="102">
        <v>1.8</v>
      </c>
      <c r="U5" s="65">
        <f>T5*'Matriz de Carga'!G4</f>
        <v>166860</v>
      </c>
    </row>
    <row r="6" spans="1:21">
      <c r="A6" s="18"/>
      <c r="B6" s="66" t="s">
        <v>358</v>
      </c>
      <c r="C6" s="88" t="s">
        <v>388</v>
      </c>
      <c r="D6" s="68">
        <v>4</v>
      </c>
      <c r="E6" s="69">
        <f>D6*'Matriz de Carga'!G7</f>
        <v>68740</v>
      </c>
      <c r="F6" s="66" t="s">
        <v>358</v>
      </c>
      <c r="G6" s="88" t="s">
        <v>388</v>
      </c>
      <c r="H6" s="68">
        <v>4</v>
      </c>
      <c r="I6" s="69">
        <f>E6</f>
        <v>68740</v>
      </c>
      <c r="J6" s="66" t="s">
        <v>358</v>
      </c>
      <c r="K6" s="88" t="s">
        <v>388</v>
      </c>
      <c r="L6" s="68">
        <v>4</v>
      </c>
      <c r="M6" s="70">
        <f>E6</f>
        <v>68740</v>
      </c>
      <c r="N6" s="66" t="s">
        <v>358</v>
      </c>
      <c r="O6" s="88" t="s">
        <v>388</v>
      </c>
      <c r="P6" s="68">
        <v>4</v>
      </c>
      <c r="Q6" s="69">
        <f>E6</f>
        <v>68740</v>
      </c>
      <c r="R6" s="66" t="s">
        <v>358</v>
      </c>
      <c r="S6" s="88" t="s">
        <v>388</v>
      </c>
      <c r="T6" s="68">
        <v>4</v>
      </c>
      <c r="U6" s="70">
        <f>E6</f>
        <v>68740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6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6" t="s">
        <v>297</v>
      </c>
      <c r="O10" s="88" t="s">
        <v>298</v>
      </c>
      <c r="P10" s="68">
        <v>4</v>
      </c>
      <c r="Q10" s="48">
        <f>VLOOKUP(O10,'Matriz de Carga'!$B$3:$C$59,2,0)*P10</f>
        <v>134060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72" t="s">
        <v>317</v>
      </c>
      <c r="O11" s="73" t="s">
        <v>318</v>
      </c>
      <c r="P11" s="68">
        <v>1</v>
      </c>
      <c r="Q11" s="48">
        <f>VLOOKUP(O11,'Matriz de Carga'!$B$3:$C$59,2,0)*P11</f>
        <v>4460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72" t="s">
        <v>325</v>
      </c>
      <c r="O13" s="73" t="s">
        <v>326</v>
      </c>
      <c r="P13" s="68">
        <v>3</v>
      </c>
      <c r="Q13" s="48">
        <f>VLOOKUP(O13,'Matriz de Carga'!$B$3:$C$59,2,0)*P13</f>
        <v>8370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66" t="s">
        <v>344</v>
      </c>
      <c r="O14" s="88" t="s">
        <v>308</v>
      </c>
      <c r="P14" s="68">
        <v>1</v>
      </c>
      <c r="Q14" s="48">
        <f>VLOOKUP(O14,'Matriz de Carga'!$B$3:$C$59,2,0)*P14</f>
        <v>23752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/>
      <c r="F15" s="72"/>
      <c r="G15" s="73"/>
      <c r="H15" s="73"/>
      <c r="I15" s="69"/>
      <c r="J15" s="66"/>
      <c r="K15" s="67"/>
      <c r="L15" s="67"/>
      <c r="M15" s="70"/>
      <c r="N15" s="101"/>
      <c r="O15" s="119"/>
      <c r="P15" s="76"/>
      <c r="Q15" s="48"/>
      <c r="R15" s="66"/>
      <c r="S15" s="67"/>
      <c r="T15" s="67"/>
      <c r="U15" s="70"/>
    </row>
    <row r="16" spans="1:21">
      <c r="B16" s="72"/>
      <c r="C16" s="73"/>
      <c r="D16" s="73"/>
      <c r="E16" s="69"/>
      <c r="F16" s="72"/>
      <c r="G16" s="73"/>
      <c r="H16" s="73"/>
      <c r="I16" s="69"/>
      <c r="J16" s="66"/>
      <c r="K16" s="67"/>
      <c r="L16" s="67"/>
      <c r="M16" s="70"/>
      <c r="N16" s="66"/>
      <c r="O16" s="67"/>
      <c r="P16" s="76"/>
      <c r="Q16" s="48"/>
      <c r="R16" s="66"/>
      <c r="S16" s="67"/>
      <c r="T16" s="67"/>
      <c r="U16" s="70"/>
    </row>
    <row r="17" spans="2:21">
      <c r="B17" s="72"/>
      <c r="C17" s="73"/>
      <c r="D17" s="73"/>
      <c r="E17" s="69"/>
      <c r="F17" s="72"/>
      <c r="G17" s="73"/>
      <c r="H17" s="73"/>
      <c r="I17" s="69"/>
      <c r="J17" s="66"/>
      <c r="K17" s="67"/>
      <c r="L17" s="67"/>
      <c r="M17" s="70"/>
      <c r="N17" s="72"/>
      <c r="O17" s="73"/>
      <c r="P17" s="68"/>
      <c r="Q17" s="48"/>
      <c r="R17" s="66"/>
      <c r="S17" s="67"/>
      <c r="T17" s="67"/>
      <c r="U17" s="70"/>
    </row>
    <row r="18" spans="2:21">
      <c r="B18" s="72"/>
      <c r="C18" s="73"/>
      <c r="D18" s="73"/>
      <c r="E18" s="69"/>
      <c r="F18" s="72"/>
      <c r="G18" s="73"/>
      <c r="H18" s="73"/>
      <c r="I18" s="69"/>
      <c r="J18" s="66"/>
      <c r="K18" s="67"/>
      <c r="L18" s="67"/>
      <c r="M18" s="70"/>
      <c r="N18" s="72"/>
      <c r="O18" s="73"/>
      <c r="P18" s="68"/>
      <c r="Q18" s="48"/>
      <c r="R18" s="66"/>
      <c r="S18" s="67"/>
      <c r="T18" s="67"/>
      <c r="U18" s="70"/>
    </row>
    <row r="19" spans="2:21">
      <c r="B19" s="72"/>
      <c r="C19" s="73"/>
      <c r="D19" s="73"/>
      <c r="E19" s="69" t="str">
        <f>IFERROR(#REF!/(1-#REF!),"")</f>
        <v/>
      </c>
      <c r="F19" s="72"/>
      <c r="G19" s="73"/>
      <c r="H19" s="73"/>
      <c r="I19" s="69" t="str">
        <f>IFERROR(#REF!/(1-#REF!),"")</f>
        <v/>
      </c>
      <c r="J19" s="66"/>
      <c r="K19" s="67"/>
      <c r="L19" s="67"/>
      <c r="M19" s="70" t="str">
        <f>IFERROR(#REF!/(1-#REF!),"")</f>
        <v/>
      </c>
      <c r="N19" s="66"/>
      <c r="O19" s="67"/>
      <c r="P19" s="67"/>
      <c r="Q19" s="69" t="str">
        <f>IFERROR(#REF!/(1-#REF!),"")</f>
        <v/>
      </c>
      <c r="R19" s="66"/>
      <c r="S19" s="67"/>
      <c r="T19" s="67"/>
      <c r="U19" s="70" t="str">
        <f>IFERROR(#REF!/(1-#REF!),"")</f>
        <v/>
      </c>
    </row>
    <row r="20" spans="2:21">
      <c r="B20" s="74" t="s">
        <v>362</v>
      </c>
      <c r="C20" s="75"/>
      <c r="D20" s="75"/>
      <c r="E20" s="77">
        <f>SUM(E6:E19)</f>
        <v>154149</v>
      </c>
      <c r="F20" s="74" t="s">
        <v>362</v>
      </c>
      <c r="G20" s="75"/>
      <c r="H20" s="75"/>
      <c r="I20" s="77">
        <f>SUM(I6:I19)</f>
        <v>148174</v>
      </c>
      <c r="J20" s="74" t="s">
        <v>362</v>
      </c>
      <c r="K20" s="75"/>
      <c r="L20" s="75"/>
      <c r="M20" s="78">
        <f>SUM(M6:M19)</f>
        <v>213229</v>
      </c>
      <c r="N20" s="74" t="s">
        <v>362</v>
      </c>
      <c r="O20" s="75"/>
      <c r="P20" s="75"/>
      <c r="Q20" s="77">
        <f>SUM(Q6:Q19)</f>
        <v>371041</v>
      </c>
      <c r="R20" s="74" t="s">
        <v>362</v>
      </c>
      <c r="S20" s="75"/>
      <c r="T20" s="75"/>
      <c r="U20" s="78">
        <f>SUM(U6:U19)</f>
        <v>213229</v>
      </c>
    </row>
    <row r="21" spans="2:21" ht="15.75" thickBot="1">
      <c r="B21" s="79" t="s">
        <v>363</v>
      </c>
      <c r="C21" s="80"/>
      <c r="D21" s="80"/>
      <c r="E21" s="81">
        <f>'Matriz de Carga'!G9</f>
        <v>15000</v>
      </c>
      <c r="F21" s="79" t="s">
        <v>363</v>
      </c>
      <c r="G21" s="80"/>
      <c r="H21" s="80"/>
      <c r="I21" s="81">
        <f>'Matriz de Carga'!G9</f>
        <v>15000</v>
      </c>
      <c r="J21" s="79" t="s">
        <v>363</v>
      </c>
      <c r="K21" s="82"/>
      <c r="L21" s="82"/>
      <c r="M21" s="83">
        <f>'Matriz de Carga'!G9</f>
        <v>15000</v>
      </c>
      <c r="N21" s="79" t="s">
        <v>363</v>
      </c>
      <c r="O21" s="82"/>
      <c r="P21" s="82"/>
      <c r="Q21" s="81">
        <f>'Matriz de Carga'!G9</f>
        <v>15000</v>
      </c>
      <c r="R21" s="79" t="s">
        <v>363</v>
      </c>
      <c r="S21" s="82"/>
      <c r="T21" s="82"/>
      <c r="U21" s="83">
        <f>'Matriz de Carga'!G9</f>
        <v>15000</v>
      </c>
    </row>
    <row r="22" spans="2:21" ht="15.75" thickBot="1">
      <c r="B22" s="84" t="s">
        <v>364</v>
      </c>
      <c r="C22" s="85"/>
      <c r="D22" s="85"/>
      <c r="E22" s="86">
        <f>E20+E5+E21</f>
        <v>298929</v>
      </c>
      <c r="F22" s="84" t="s">
        <v>364</v>
      </c>
      <c r="G22" s="85"/>
      <c r="H22" s="85"/>
      <c r="I22" s="86">
        <f>I20+I5+I21</f>
        <v>292954</v>
      </c>
      <c r="J22" s="84" t="s">
        <v>364</v>
      </c>
      <c r="K22" s="85"/>
      <c r="L22" s="85"/>
      <c r="M22" s="86">
        <f>M20+M5+M21</f>
        <v>395089</v>
      </c>
      <c r="N22" s="84" t="s">
        <v>364</v>
      </c>
      <c r="O22" s="85"/>
      <c r="P22" s="85"/>
      <c r="Q22" s="86">
        <f>Q20+Q5+Q21</f>
        <v>608521</v>
      </c>
      <c r="R22" s="84" t="s">
        <v>364</v>
      </c>
      <c r="S22" s="85"/>
      <c r="T22" s="85"/>
      <c r="U22" s="87">
        <f>U20+U5+U21</f>
        <v>395089</v>
      </c>
    </row>
    <row r="23" spans="2:21" ht="15.75" thickBot="1">
      <c r="B23" s="84" t="s">
        <v>365</v>
      </c>
      <c r="C23" s="85"/>
      <c r="D23" s="85"/>
      <c r="E23" s="86">
        <f>E22*1.19</f>
        <v>355725.51</v>
      </c>
      <c r="F23" s="84" t="s">
        <v>365</v>
      </c>
      <c r="G23" s="85"/>
      <c r="H23" s="85"/>
      <c r="I23" s="86">
        <f>I22*1.19</f>
        <v>348615.26</v>
      </c>
      <c r="J23" s="84" t="s">
        <v>366</v>
      </c>
      <c r="K23" s="85"/>
      <c r="L23" s="85"/>
      <c r="M23" s="86">
        <f>M22*1.19</f>
        <v>470155.91</v>
      </c>
      <c r="N23" s="84" t="s">
        <v>366</v>
      </c>
      <c r="O23" s="85"/>
      <c r="P23" s="85"/>
      <c r="Q23" s="86">
        <f>Q22*1.19</f>
        <v>724139.99</v>
      </c>
      <c r="R23" s="84" t="s">
        <v>366</v>
      </c>
      <c r="S23" s="85"/>
      <c r="T23" s="85"/>
      <c r="U23" s="87">
        <f>U22*1.19</f>
        <v>470155.91</v>
      </c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45EE-353C-4ACE-8538-3D76B8A33C08}">
  <dimension ref="A1:Y20"/>
  <sheetViews>
    <sheetView showGridLines="0" zoomScaleNormal="100" workbookViewId="0">
      <selection activeCell="Z6" sqref="Z6"/>
    </sheetView>
  </sheetViews>
  <sheetFormatPr baseColWidth="10" defaultColWidth="11.42578125" defaultRowHeight="15"/>
  <cols>
    <col min="1" max="1" width="4.7109375" customWidth="1"/>
    <col min="2" max="2" width="20.28515625" bestFit="1" customWidth="1"/>
    <col min="3" max="3" width="14.28515625" bestFit="1" customWidth="1"/>
    <col min="4" max="4" width="5" bestFit="1" customWidth="1"/>
    <col min="5" max="5" width="10.42578125" customWidth="1"/>
    <col min="6" max="6" width="20.28515625" bestFit="1" customWidth="1"/>
    <col min="7" max="7" width="14.28515625" bestFit="1" customWidth="1"/>
    <col min="8" max="8" width="5" bestFit="1" customWidth="1"/>
    <col min="9" max="9" width="12.7109375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22" width="19" bestFit="1" customWidth="1"/>
    <col min="23" max="23" width="14.28515625" bestFit="1" customWidth="1"/>
    <col min="24" max="24" width="5" bestFit="1" customWidth="1"/>
    <col min="25" max="25" width="12.7109375" customWidth="1"/>
  </cols>
  <sheetData>
    <row r="1" spans="1:25" ht="15.75" customHeight="1" thickBot="1">
      <c r="B1" s="158" t="s">
        <v>427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60"/>
    </row>
    <row r="2" spans="1:25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49"/>
      <c r="V2" s="148" t="s">
        <v>349</v>
      </c>
      <c r="W2" s="149"/>
      <c r="X2" s="149"/>
      <c r="Y2" s="172"/>
    </row>
    <row r="3" spans="1:25" ht="15.75" customHeight="1">
      <c r="A3" s="2"/>
      <c r="B3" s="161" t="s">
        <v>384</v>
      </c>
      <c r="C3" s="162"/>
      <c r="D3" s="162"/>
      <c r="E3" s="162"/>
      <c r="F3" s="161" t="s">
        <v>376</v>
      </c>
      <c r="G3" s="162"/>
      <c r="H3" s="162"/>
      <c r="I3" s="162"/>
      <c r="J3" s="161" t="s">
        <v>412</v>
      </c>
      <c r="K3" s="162"/>
      <c r="L3" s="162"/>
      <c r="M3" s="162"/>
      <c r="N3" s="161" t="s">
        <v>377</v>
      </c>
      <c r="O3" s="162"/>
      <c r="P3" s="162"/>
      <c r="Q3" s="162"/>
      <c r="R3" s="161" t="s">
        <v>425</v>
      </c>
      <c r="S3" s="162"/>
      <c r="T3" s="162"/>
      <c r="U3" s="162"/>
      <c r="V3" s="161" t="s">
        <v>378</v>
      </c>
      <c r="W3" s="162"/>
      <c r="X3" s="162"/>
      <c r="Y3" s="171"/>
    </row>
    <row r="4" spans="1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6" t="s">
        <v>356</v>
      </c>
      <c r="V4" s="11" t="s">
        <v>1</v>
      </c>
      <c r="W4" s="12" t="s">
        <v>354</v>
      </c>
      <c r="X4" s="16" t="s">
        <v>355</v>
      </c>
      <c r="Y4" s="17" t="s">
        <v>356</v>
      </c>
    </row>
    <row r="5" spans="1:25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1.8</v>
      </c>
      <c r="I5" s="65">
        <f>H5*'Matriz de Carga'!G4</f>
        <v>166860</v>
      </c>
      <c r="J5" s="63" t="s">
        <v>357</v>
      </c>
      <c r="K5" s="64"/>
      <c r="L5" s="102">
        <v>1.4</v>
      </c>
      <c r="M5" s="90">
        <f>L5*'Matriz de Carga'!G4</f>
        <v>129779.99999999999</v>
      </c>
      <c r="N5" s="63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1.5</v>
      </c>
      <c r="U5" s="90">
        <f>T5*'Matriz de Carga'!G4</f>
        <v>139050</v>
      </c>
      <c r="V5" s="63" t="s">
        <v>357</v>
      </c>
      <c r="W5" s="64"/>
      <c r="X5" s="102">
        <v>1.8</v>
      </c>
      <c r="Y5" s="65">
        <f>X5*'Matriz de Carga'!G4</f>
        <v>166860</v>
      </c>
    </row>
    <row r="6" spans="1:25">
      <c r="A6" s="18"/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70">
        <f>E6</f>
        <v>96120</v>
      </c>
      <c r="J6" s="66" t="s">
        <v>358</v>
      </c>
      <c r="K6" s="67" t="s">
        <v>359</v>
      </c>
      <c r="L6" s="68">
        <v>4</v>
      </c>
      <c r="M6" s="69">
        <f>E6</f>
        <v>96120</v>
      </c>
      <c r="N6" s="66" t="s">
        <v>358</v>
      </c>
      <c r="O6" s="67" t="s">
        <v>359</v>
      </c>
      <c r="P6" s="68">
        <v>4</v>
      </c>
      <c r="Q6" s="69">
        <f>E6</f>
        <v>96120</v>
      </c>
      <c r="R6" s="66" t="s">
        <v>358</v>
      </c>
      <c r="S6" s="67" t="s">
        <v>359</v>
      </c>
      <c r="T6" s="68">
        <v>4</v>
      </c>
      <c r="U6" s="69">
        <f>E6</f>
        <v>96120</v>
      </c>
      <c r="V6" s="66" t="s">
        <v>358</v>
      </c>
      <c r="W6" s="67" t="s">
        <v>359</v>
      </c>
      <c r="X6" s="68">
        <v>4</v>
      </c>
      <c r="Y6" s="70">
        <f>E6</f>
        <v>96120</v>
      </c>
    </row>
    <row r="7" spans="1:25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71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48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48">
        <f>VLOOKUP(S7,'Matriz de Carga'!$B$3:$C$59,2,0)*T7</f>
        <v>17084</v>
      </c>
      <c r="V7" s="66" t="s">
        <v>160</v>
      </c>
      <c r="W7" s="88" t="s">
        <v>285</v>
      </c>
      <c r="X7" s="76">
        <v>1</v>
      </c>
      <c r="Y7" s="71">
        <f>VLOOKUP(W7,'Matriz de Carga'!$B$3:$C$59,2,0)*X7</f>
        <v>17084</v>
      </c>
    </row>
    <row r="8" spans="1:25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24</v>
      </c>
      <c r="G8" s="88" t="s">
        <v>293</v>
      </c>
      <c r="H8" s="76">
        <v>1</v>
      </c>
      <c r="I8" s="71">
        <f>VLOOKUP(G8,'Matriz de Carga'!$B$3:$C$59,2,0)*H8</f>
        <v>17123</v>
      </c>
      <c r="J8" s="66" t="s">
        <v>137</v>
      </c>
      <c r="K8" s="67" t="s">
        <v>136</v>
      </c>
      <c r="L8" s="76">
        <v>1</v>
      </c>
      <c r="M8" s="48">
        <f>VLOOKUP(K8,'Matriz de Carga'!$B$3:$C$59,2,0)*L8</f>
        <v>16465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137</v>
      </c>
      <c r="S8" s="67" t="s">
        <v>136</v>
      </c>
      <c r="T8" s="76">
        <v>1</v>
      </c>
      <c r="U8" s="48">
        <f>VLOOKUP(S8,'Matriz de Carga'!$B$3:$C$59,2,0)*T8</f>
        <v>16465</v>
      </c>
      <c r="V8" s="66" t="s">
        <v>24</v>
      </c>
      <c r="W8" s="88" t="s">
        <v>293</v>
      </c>
      <c r="X8" s="76">
        <v>1</v>
      </c>
      <c r="Y8" s="71">
        <f>VLOOKUP(W8,'Matriz de Carga'!$B$3:$C$59,2,0)*X8</f>
        <v>17123</v>
      </c>
    </row>
    <row r="9" spans="1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66" t="s">
        <v>137</v>
      </c>
      <c r="G9" s="67" t="s">
        <v>136</v>
      </c>
      <c r="H9" s="76">
        <v>1</v>
      </c>
      <c r="I9" s="71">
        <f>VLOOKUP(G9,'Matriz de Carga'!$B$3:$C$59,2,0)*H9</f>
        <v>16465</v>
      </c>
      <c r="J9" s="72" t="s">
        <v>317</v>
      </c>
      <c r="K9" s="73" t="s">
        <v>318</v>
      </c>
      <c r="L9" s="68">
        <v>1</v>
      </c>
      <c r="M9" s="48">
        <f>VLOOKUP(K9,'Matriz de Carga'!$B$3:$C$59,2,0)*L9</f>
        <v>4460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72" t="s">
        <v>317</v>
      </c>
      <c r="S9" s="73" t="s">
        <v>318</v>
      </c>
      <c r="T9" s="68">
        <v>1</v>
      </c>
      <c r="U9" s="48">
        <f>VLOOKUP(S9,'Matriz de Carga'!$B$3:$C$59,2,0)*T9</f>
        <v>4460</v>
      </c>
      <c r="V9" s="66" t="s">
        <v>137</v>
      </c>
      <c r="W9" s="67" t="s">
        <v>136</v>
      </c>
      <c r="X9" s="76">
        <v>1</v>
      </c>
      <c r="Y9" s="71">
        <f>VLOOKUP(W9,'Matriz de Carga'!$B$3:$C$59,2,0)*X9</f>
        <v>16465</v>
      </c>
    </row>
    <row r="10" spans="1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66" t="s">
        <v>319</v>
      </c>
      <c r="G10" s="67" t="s">
        <v>320</v>
      </c>
      <c r="H10" s="68">
        <v>1</v>
      </c>
      <c r="I10" s="71">
        <f>VLOOKUP(G10,'Matriz de Carga'!$B$3:$C$59,2,0)*H10</f>
        <v>32683</v>
      </c>
      <c r="J10" s="72" t="s">
        <v>360</v>
      </c>
      <c r="K10" s="73" t="s">
        <v>315</v>
      </c>
      <c r="L10" s="68">
        <v>1</v>
      </c>
      <c r="M10" s="48">
        <f>VLOOKUP(K10,'Matriz de Carga'!$B$3:$C$59,2,0)*L10</f>
        <v>25432</v>
      </c>
      <c r="N10" s="66" t="s">
        <v>297</v>
      </c>
      <c r="O10" s="88" t="s">
        <v>302</v>
      </c>
      <c r="P10" s="76">
        <v>3</v>
      </c>
      <c r="Q10" s="48">
        <f>VLOOKUP(O10,'Matriz de Carga'!$B$3:$C$59,2,0)*P10</f>
        <v>84102</v>
      </c>
      <c r="R10" s="72" t="s">
        <v>360</v>
      </c>
      <c r="S10" s="73" t="s">
        <v>315</v>
      </c>
      <c r="T10" s="68">
        <v>1</v>
      </c>
      <c r="U10" s="48">
        <f>VLOOKUP(S10,'Matriz de Carga'!$B$3:$C$59,2,0)*T10</f>
        <v>25432</v>
      </c>
      <c r="V10" s="66" t="s">
        <v>319</v>
      </c>
      <c r="W10" s="67" t="s">
        <v>320</v>
      </c>
      <c r="X10" s="68">
        <v>1</v>
      </c>
      <c r="Y10" s="71">
        <f>VLOOKUP(W10,'Matriz de Carga'!$B$3:$C$59,2,0)*X10</f>
        <v>32683</v>
      </c>
    </row>
    <row r="11" spans="1:25">
      <c r="B11" s="72" t="s">
        <v>360</v>
      </c>
      <c r="C11" s="73" t="s">
        <v>315</v>
      </c>
      <c r="D11" s="68">
        <v>1</v>
      </c>
      <c r="E11" s="48">
        <f>VLOOKUP(C11,'Matriz de Carga'!$B$3:$C$59,2,0)*D11</f>
        <v>25432</v>
      </c>
      <c r="F11" s="72" t="s">
        <v>317</v>
      </c>
      <c r="G11" s="73" t="s">
        <v>318</v>
      </c>
      <c r="H11" s="68">
        <v>1</v>
      </c>
      <c r="I11" s="71">
        <f>VLOOKUP(G11,'Matriz de Carga'!$B$3:$C$59,2,0)*H11</f>
        <v>4460</v>
      </c>
      <c r="J11" s="115"/>
      <c r="K11" s="116"/>
      <c r="L11" s="116"/>
      <c r="M11" s="69" t="s">
        <v>361</v>
      </c>
      <c r="N11" s="66" t="s">
        <v>344</v>
      </c>
      <c r="O11" s="88" t="s">
        <v>310</v>
      </c>
      <c r="P11" s="76">
        <v>1</v>
      </c>
      <c r="Q11" s="48">
        <f>VLOOKUP(O11,'Matriz de Carga'!$B$3:$C$59,2,0)*P11</f>
        <v>23752</v>
      </c>
      <c r="R11" s="72" t="s">
        <v>346</v>
      </c>
      <c r="S11" s="73" t="s">
        <v>347</v>
      </c>
      <c r="T11" s="68">
        <v>1</v>
      </c>
      <c r="U11" s="48">
        <f>VLOOKUP(S11,'Matriz de Carga'!$B$3:$C$70,2,0)*T11</f>
        <v>23304</v>
      </c>
      <c r="V11" s="72" t="s">
        <v>317</v>
      </c>
      <c r="W11" s="73" t="s">
        <v>318</v>
      </c>
      <c r="X11" s="68">
        <v>1</v>
      </c>
      <c r="Y11" s="71">
        <f>VLOOKUP(W11,'Matriz de Carga'!$B$3:$C$59,2,0)*X11</f>
        <v>4460</v>
      </c>
    </row>
    <row r="12" spans="1:25">
      <c r="B12" s="72"/>
      <c r="C12" s="73"/>
      <c r="D12" s="73"/>
      <c r="E12" s="69" t="s">
        <v>361</v>
      </c>
      <c r="F12" s="72" t="s">
        <v>360</v>
      </c>
      <c r="G12" s="73" t="s">
        <v>315</v>
      </c>
      <c r="H12" s="68">
        <v>1</v>
      </c>
      <c r="I12" s="71">
        <f>VLOOKUP(G12,'Matriz de Carga'!$B$3:$C$59,2,0)*H12</f>
        <v>25432</v>
      </c>
      <c r="J12" s="72"/>
      <c r="K12" s="73"/>
      <c r="L12" s="73"/>
      <c r="M12" s="69" t="s">
        <v>361</v>
      </c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72"/>
      <c r="S12" s="73"/>
      <c r="T12" s="73"/>
      <c r="U12" s="69" t="s">
        <v>361</v>
      </c>
      <c r="V12" s="72" t="s">
        <v>360</v>
      </c>
      <c r="W12" s="73" t="s">
        <v>315</v>
      </c>
      <c r="X12" s="68">
        <v>1</v>
      </c>
      <c r="Y12" s="71">
        <f>VLOOKUP(W12,'Matriz de Carga'!$B$3:$C$59,2,0)*X12</f>
        <v>25432</v>
      </c>
    </row>
    <row r="13" spans="1:25">
      <c r="B13" s="72"/>
      <c r="C13" s="73"/>
      <c r="D13" s="73"/>
      <c r="E13" s="69"/>
      <c r="F13" s="120"/>
      <c r="I13" s="126"/>
      <c r="J13" s="72"/>
      <c r="K13" s="73"/>
      <c r="L13" s="73"/>
      <c r="M13" s="69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3"/>
      <c r="U13" s="69"/>
      <c r="V13" s="120"/>
      <c r="Y13" s="126"/>
    </row>
    <row r="14" spans="1:25">
      <c r="B14" s="72"/>
      <c r="C14" s="73"/>
      <c r="D14" s="73"/>
      <c r="E14" s="69" t="s">
        <v>361</v>
      </c>
      <c r="F14" s="72"/>
      <c r="G14" s="73"/>
      <c r="H14" s="68"/>
      <c r="I14" s="71"/>
      <c r="J14" s="72"/>
      <c r="K14" s="73"/>
      <c r="L14" s="73"/>
      <c r="M14" s="69" t="s">
        <v>361</v>
      </c>
      <c r="N14" s="72" t="s">
        <v>360</v>
      </c>
      <c r="O14" s="73" t="s">
        <v>315</v>
      </c>
      <c r="P14" s="68">
        <v>1</v>
      </c>
      <c r="Q14" s="48">
        <f>VLOOKUP(O14,'Matriz de Carga'!$B$3:$C$59,2,0)*P14</f>
        <v>25432</v>
      </c>
      <c r="R14" s="72"/>
      <c r="S14" s="73"/>
      <c r="T14" s="73"/>
      <c r="U14" s="69" t="s">
        <v>361</v>
      </c>
      <c r="V14" s="72"/>
      <c r="W14" s="73"/>
      <c r="X14" s="68"/>
      <c r="Y14" s="71"/>
    </row>
    <row r="15" spans="1:25">
      <c r="B15" s="72"/>
      <c r="C15" s="73"/>
      <c r="D15" s="73"/>
      <c r="E15" s="69"/>
      <c r="F15" s="72"/>
      <c r="G15" s="73"/>
      <c r="H15" s="68"/>
      <c r="I15" s="71"/>
      <c r="J15" s="72"/>
      <c r="K15" s="73"/>
      <c r="L15" s="73"/>
      <c r="M15" s="69"/>
      <c r="N15" s="72" t="s">
        <v>321</v>
      </c>
      <c r="O15" s="73" t="s">
        <v>322</v>
      </c>
      <c r="P15" s="68">
        <v>1</v>
      </c>
      <c r="Q15" s="48">
        <f>VLOOKUP(O15,'Matriz de Carga'!$B$3:$C$59,2,0)*P15</f>
        <v>9782</v>
      </c>
      <c r="R15" s="72"/>
      <c r="S15" s="73"/>
      <c r="T15" s="73"/>
      <c r="U15" s="69"/>
      <c r="V15" s="72"/>
      <c r="W15" s="73"/>
      <c r="X15" s="68"/>
      <c r="Y15" s="71"/>
    </row>
    <row r="16" spans="1:25">
      <c r="B16" s="72"/>
      <c r="C16" s="73"/>
      <c r="D16" s="73"/>
      <c r="E16" s="69" t="str">
        <f>IFERROR(#REF!/(1-#REF!),"")</f>
        <v/>
      </c>
      <c r="F16" s="72"/>
      <c r="G16" s="73"/>
      <c r="H16" s="68"/>
      <c r="I16" s="71"/>
      <c r="J16" s="72"/>
      <c r="K16" s="73"/>
      <c r="L16" s="73"/>
      <c r="M16" s="69" t="str">
        <f>IFERROR(#REF!/(1-#REF!),"")</f>
        <v/>
      </c>
      <c r="N16" s="72" t="s">
        <v>323</v>
      </c>
      <c r="O16" s="73" t="s">
        <v>324</v>
      </c>
      <c r="P16" s="68">
        <v>1</v>
      </c>
      <c r="Q16" s="48">
        <f>VLOOKUP(O16,'Matriz de Carga'!$B$3:$C$59,2,0)*P16</f>
        <v>13960</v>
      </c>
      <c r="R16" s="72"/>
      <c r="S16" s="73"/>
      <c r="T16" s="73"/>
      <c r="U16" s="69" t="str">
        <f>IFERROR(#REF!/(1-#REF!),"")</f>
        <v/>
      </c>
      <c r="V16" s="66"/>
      <c r="W16" s="88"/>
      <c r="X16" s="76"/>
      <c r="Y16" s="70" t="str">
        <f>IFERROR(#REF!/(1-#REF!),"")</f>
        <v/>
      </c>
    </row>
    <row r="17" spans="2:25">
      <c r="B17" s="74" t="s">
        <v>362</v>
      </c>
      <c r="C17" s="75"/>
      <c r="D17" s="75"/>
      <c r="E17" s="77">
        <f>SUM(E6:E16)</f>
        <v>165536</v>
      </c>
      <c r="F17" s="74" t="s">
        <v>362</v>
      </c>
      <c r="G17" s="75"/>
      <c r="H17" s="75"/>
      <c r="I17" s="78">
        <f>SUM(I6:I16)</f>
        <v>209367</v>
      </c>
      <c r="J17" s="74" t="s">
        <v>362</v>
      </c>
      <c r="K17" s="75"/>
      <c r="L17" s="75"/>
      <c r="M17" s="77">
        <f>SUM(M6:M16)</f>
        <v>159561</v>
      </c>
      <c r="N17" s="74" t="s">
        <v>362</v>
      </c>
      <c r="O17" s="75"/>
      <c r="P17" s="75"/>
      <c r="Q17" s="77">
        <f>SUM(Q6:Q16)</f>
        <v>340963</v>
      </c>
      <c r="R17" s="74" t="s">
        <v>362</v>
      </c>
      <c r="S17" s="75"/>
      <c r="T17" s="75"/>
      <c r="U17" s="77">
        <f>SUM(U6:U16)</f>
        <v>182865</v>
      </c>
      <c r="V17" s="74" t="s">
        <v>362</v>
      </c>
      <c r="W17" s="75"/>
      <c r="X17" s="75"/>
      <c r="Y17" s="78">
        <f>SUM(Y6:Y16)</f>
        <v>209367</v>
      </c>
    </row>
    <row r="18" spans="2:25" ht="15.75" thickBot="1">
      <c r="B18" s="79" t="s">
        <v>363</v>
      </c>
      <c r="C18" s="80"/>
      <c r="D18" s="80"/>
      <c r="E18" s="81">
        <f>'Matriz de Carga'!G9</f>
        <v>15000</v>
      </c>
      <c r="F18" s="79" t="s">
        <v>363</v>
      </c>
      <c r="G18" s="82"/>
      <c r="H18" s="82"/>
      <c r="I18" s="83">
        <f>'Matriz de Carga'!G9</f>
        <v>15000</v>
      </c>
      <c r="J18" s="79" t="s">
        <v>363</v>
      </c>
      <c r="K18" s="80"/>
      <c r="L18" s="80"/>
      <c r="M18" s="81">
        <f>'Matriz de Carga'!G9</f>
        <v>15000</v>
      </c>
      <c r="N18" s="79" t="s">
        <v>363</v>
      </c>
      <c r="O18" s="82"/>
      <c r="P18" s="82"/>
      <c r="Q18" s="81">
        <f>'Matriz de Carga'!G9</f>
        <v>15000</v>
      </c>
      <c r="R18" s="79" t="s">
        <v>363</v>
      </c>
      <c r="S18" s="80"/>
      <c r="T18" s="80"/>
      <c r="U18" s="81">
        <f>'Matriz de Carga'!G9</f>
        <v>15000</v>
      </c>
      <c r="V18" s="79" t="s">
        <v>363</v>
      </c>
      <c r="W18" s="82"/>
      <c r="X18" s="82"/>
      <c r="Y18" s="83">
        <f>'Matriz de Carga'!G9</f>
        <v>15000</v>
      </c>
    </row>
    <row r="19" spans="2:25" ht="15.75" thickBot="1">
      <c r="B19" s="84" t="s">
        <v>364</v>
      </c>
      <c r="C19" s="85"/>
      <c r="D19" s="85"/>
      <c r="E19" s="86">
        <f>E17+E5+E18</f>
        <v>310316</v>
      </c>
      <c r="F19" s="84" t="s">
        <v>364</v>
      </c>
      <c r="G19" s="85"/>
      <c r="H19" s="85"/>
      <c r="I19" s="86">
        <f>I17+I5+I18</f>
        <v>391227</v>
      </c>
      <c r="J19" s="84" t="s">
        <v>364</v>
      </c>
      <c r="K19" s="85"/>
      <c r="L19" s="85"/>
      <c r="M19" s="86">
        <f>M17+M5+M18</f>
        <v>304341</v>
      </c>
      <c r="N19" s="84" t="s">
        <v>364</v>
      </c>
      <c r="O19" s="85"/>
      <c r="P19" s="85"/>
      <c r="Q19" s="86">
        <f>Q17+Q5+Q18</f>
        <v>578443</v>
      </c>
      <c r="R19" s="84" t="s">
        <v>364</v>
      </c>
      <c r="S19" s="85"/>
      <c r="T19" s="85"/>
      <c r="U19" s="86">
        <f>U17+U5+U18</f>
        <v>336915</v>
      </c>
      <c r="V19" s="84" t="s">
        <v>364</v>
      </c>
      <c r="W19" s="85"/>
      <c r="X19" s="85"/>
      <c r="Y19" s="87">
        <f>Y17+Y5+Y18</f>
        <v>391227</v>
      </c>
    </row>
    <row r="20" spans="2:25" ht="15.75" thickBot="1">
      <c r="B20" s="84" t="s">
        <v>365</v>
      </c>
      <c r="C20" s="85"/>
      <c r="D20" s="85"/>
      <c r="E20" s="86">
        <f>E19*1.19</f>
        <v>369276.04</v>
      </c>
      <c r="F20" s="84" t="s">
        <v>365</v>
      </c>
      <c r="G20" s="85"/>
      <c r="H20" s="85"/>
      <c r="I20" s="86">
        <f>I19*1.19</f>
        <v>465560.13</v>
      </c>
      <c r="J20" s="84" t="s">
        <v>365</v>
      </c>
      <c r="K20" s="85"/>
      <c r="L20" s="85"/>
      <c r="M20" s="86">
        <f>M19*1.19</f>
        <v>362165.79</v>
      </c>
      <c r="N20" s="84" t="s">
        <v>365</v>
      </c>
      <c r="O20" s="85"/>
      <c r="P20" s="85"/>
      <c r="Q20" s="86">
        <f>Q19*1.19</f>
        <v>688347.16999999993</v>
      </c>
      <c r="R20" s="84" t="s">
        <v>365</v>
      </c>
      <c r="S20" s="85"/>
      <c r="T20" s="85"/>
      <c r="U20" s="86">
        <f>U19*1.19</f>
        <v>400928.85</v>
      </c>
      <c r="V20" s="84" t="s">
        <v>365</v>
      </c>
      <c r="W20" s="85"/>
      <c r="X20" s="85"/>
      <c r="Y20" s="87">
        <f>Y19*1.19</f>
        <v>465560.13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72D9-ED3C-491C-9D27-CEB7708B7D89}">
  <dimension ref="A1:Y20"/>
  <sheetViews>
    <sheetView showGridLines="0" topLeftCell="G1" zoomScaleNormal="100" workbookViewId="0">
      <selection activeCell="AA6" sqref="AA6"/>
    </sheetView>
  </sheetViews>
  <sheetFormatPr baseColWidth="10" defaultColWidth="11.42578125" defaultRowHeight="15"/>
  <cols>
    <col min="1" max="1" width="4.7109375" customWidth="1"/>
    <col min="2" max="2" width="20.28515625" bestFit="1" customWidth="1"/>
    <col min="3" max="3" width="14.28515625" bestFit="1" customWidth="1"/>
    <col min="4" max="4" width="5" bestFit="1" customWidth="1"/>
    <col min="5" max="5" width="10.42578125" customWidth="1"/>
    <col min="6" max="6" width="20.28515625" bestFit="1" customWidth="1"/>
    <col min="7" max="7" width="14.28515625" bestFit="1" customWidth="1"/>
    <col min="8" max="8" width="5" bestFit="1" customWidth="1"/>
    <col min="9" max="9" width="12.7109375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22" width="19" bestFit="1" customWidth="1"/>
    <col min="23" max="23" width="14.28515625" bestFit="1" customWidth="1"/>
    <col min="24" max="24" width="5" bestFit="1" customWidth="1"/>
    <col min="25" max="25" width="12.7109375" customWidth="1"/>
  </cols>
  <sheetData>
    <row r="1" spans="1:25" ht="15.75" customHeight="1" thickBot="1">
      <c r="B1" s="158" t="s">
        <v>428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60"/>
    </row>
    <row r="2" spans="1:25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49"/>
      <c r="V2" s="148" t="s">
        <v>349</v>
      </c>
      <c r="W2" s="149"/>
      <c r="X2" s="149"/>
      <c r="Y2" s="172"/>
    </row>
    <row r="3" spans="1:25" ht="15.75" customHeight="1">
      <c r="A3" s="2"/>
      <c r="B3" s="161" t="s">
        <v>384</v>
      </c>
      <c r="C3" s="162"/>
      <c r="D3" s="162"/>
      <c r="E3" s="162"/>
      <c r="F3" s="161" t="s">
        <v>376</v>
      </c>
      <c r="G3" s="162"/>
      <c r="H3" s="162"/>
      <c r="I3" s="162"/>
      <c r="J3" s="161" t="s">
        <v>412</v>
      </c>
      <c r="K3" s="162"/>
      <c r="L3" s="162"/>
      <c r="M3" s="162"/>
      <c r="N3" s="161" t="s">
        <v>377</v>
      </c>
      <c r="O3" s="162"/>
      <c r="P3" s="162"/>
      <c r="Q3" s="162"/>
      <c r="R3" s="161" t="s">
        <v>425</v>
      </c>
      <c r="S3" s="162"/>
      <c r="T3" s="162"/>
      <c r="U3" s="162"/>
      <c r="V3" s="161" t="s">
        <v>378</v>
      </c>
      <c r="W3" s="162"/>
      <c r="X3" s="162"/>
      <c r="Y3" s="171"/>
    </row>
    <row r="4" spans="1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6" t="s">
        <v>356</v>
      </c>
      <c r="V4" s="11" t="s">
        <v>1</v>
      </c>
      <c r="W4" s="12" t="s">
        <v>354</v>
      </c>
      <c r="X4" s="16" t="s">
        <v>355</v>
      </c>
      <c r="Y4" s="17" t="s">
        <v>356</v>
      </c>
    </row>
    <row r="5" spans="1:25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1.8</v>
      </c>
      <c r="I5" s="65">
        <f>H5*'Matriz de Carga'!G4</f>
        <v>166860</v>
      </c>
      <c r="J5" s="63" t="s">
        <v>357</v>
      </c>
      <c r="K5" s="64"/>
      <c r="L5" s="102">
        <v>1.4</v>
      </c>
      <c r="M5" s="90">
        <f>L5*'Matriz de Carga'!G4</f>
        <v>129779.99999999999</v>
      </c>
      <c r="N5" s="63" t="s">
        <v>357</v>
      </c>
      <c r="O5" s="64"/>
      <c r="P5" s="102">
        <v>2.4</v>
      </c>
      <c r="Q5" s="90">
        <f>P5*'Matriz de Carga'!G4</f>
        <v>222480</v>
      </c>
      <c r="R5" s="63" t="s">
        <v>357</v>
      </c>
      <c r="S5" s="64"/>
      <c r="T5" s="102">
        <v>1.5</v>
      </c>
      <c r="U5" s="90">
        <f>T5*'Matriz de Carga'!G4</f>
        <v>139050</v>
      </c>
      <c r="V5" s="63" t="s">
        <v>357</v>
      </c>
      <c r="W5" s="64"/>
      <c r="X5" s="102">
        <v>1.8</v>
      </c>
      <c r="Y5" s="65">
        <f>X5*'Matriz de Carga'!G4</f>
        <v>166860</v>
      </c>
    </row>
    <row r="6" spans="1:25">
      <c r="A6" s="18"/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70">
        <f>E6</f>
        <v>96120</v>
      </c>
      <c r="J6" s="66" t="s">
        <v>358</v>
      </c>
      <c r="K6" s="67" t="s">
        <v>359</v>
      </c>
      <c r="L6" s="68">
        <v>4</v>
      </c>
      <c r="M6" s="69">
        <f>E6</f>
        <v>96120</v>
      </c>
      <c r="N6" s="66" t="s">
        <v>358</v>
      </c>
      <c r="O6" s="67" t="s">
        <v>359</v>
      </c>
      <c r="P6" s="68">
        <v>4</v>
      </c>
      <c r="Q6" s="69">
        <f>E6</f>
        <v>96120</v>
      </c>
      <c r="R6" s="66" t="s">
        <v>358</v>
      </c>
      <c r="S6" s="67" t="s">
        <v>359</v>
      </c>
      <c r="T6" s="68">
        <v>4</v>
      </c>
      <c r="U6" s="69">
        <f>E6</f>
        <v>96120</v>
      </c>
      <c r="V6" s="66" t="s">
        <v>358</v>
      </c>
      <c r="W6" s="67" t="s">
        <v>359</v>
      </c>
      <c r="X6" s="68">
        <v>4</v>
      </c>
      <c r="Y6" s="70">
        <f>E6</f>
        <v>96120</v>
      </c>
    </row>
    <row r="7" spans="1:25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71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48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48">
        <f>VLOOKUP(S7,'Matriz de Carga'!$B$3:$C$59,2,0)*T7</f>
        <v>17084</v>
      </c>
      <c r="V7" s="66" t="s">
        <v>160</v>
      </c>
      <c r="W7" s="88" t="s">
        <v>285</v>
      </c>
      <c r="X7" s="76">
        <v>1</v>
      </c>
      <c r="Y7" s="71">
        <f>VLOOKUP(W7,'Matriz de Carga'!$B$3:$C$59,2,0)*X7</f>
        <v>17084</v>
      </c>
    </row>
    <row r="8" spans="1:25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24</v>
      </c>
      <c r="G8" s="88" t="s">
        <v>293</v>
      </c>
      <c r="H8" s="76">
        <v>1</v>
      </c>
      <c r="I8" s="71">
        <f>VLOOKUP(G8,'Matriz de Carga'!$B$3:$C$59,2,0)*H8</f>
        <v>17123</v>
      </c>
      <c r="J8" s="66" t="s">
        <v>137</v>
      </c>
      <c r="K8" s="67" t="s">
        <v>136</v>
      </c>
      <c r="L8" s="76">
        <v>1</v>
      </c>
      <c r="M8" s="48">
        <f>VLOOKUP(K8,'Matriz de Carga'!$B$3:$C$59,2,0)*L8</f>
        <v>16465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137</v>
      </c>
      <c r="S8" s="67" t="s">
        <v>136</v>
      </c>
      <c r="T8" s="76">
        <v>1</v>
      </c>
      <c r="U8" s="48">
        <f>VLOOKUP(S8,'Matriz de Carga'!$B$3:$C$59,2,0)*T8</f>
        <v>16465</v>
      </c>
      <c r="V8" s="66" t="s">
        <v>24</v>
      </c>
      <c r="W8" s="88" t="s">
        <v>293</v>
      </c>
      <c r="X8" s="76">
        <v>1</v>
      </c>
      <c r="Y8" s="71">
        <f>VLOOKUP(W8,'Matriz de Carga'!$B$3:$C$59,2,0)*X8</f>
        <v>17123</v>
      </c>
    </row>
    <row r="9" spans="1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66" t="s">
        <v>137</v>
      </c>
      <c r="G9" s="67" t="s">
        <v>136</v>
      </c>
      <c r="H9" s="76">
        <v>1</v>
      </c>
      <c r="I9" s="71">
        <f>VLOOKUP(G9,'Matriz de Carga'!$B$3:$C$59,2,0)*H9</f>
        <v>16465</v>
      </c>
      <c r="J9" s="72" t="s">
        <v>317</v>
      </c>
      <c r="K9" s="73" t="s">
        <v>318</v>
      </c>
      <c r="L9" s="68">
        <v>1</v>
      </c>
      <c r="M9" s="48">
        <f>VLOOKUP(K9,'Matriz de Carga'!$B$3:$C$59,2,0)*L9</f>
        <v>4460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72" t="s">
        <v>317</v>
      </c>
      <c r="S9" s="73" t="s">
        <v>318</v>
      </c>
      <c r="T9" s="68">
        <v>1</v>
      </c>
      <c r="U9" s="48">
        <f>VLOOKUP(S9,'Matriz de Carga'!$B$3:$C$59,2,0)*T9</f>
        <v>4460</v>
      </c>
      <c r="V9" s="66" t="s">
        <v>137</v>
      </c>
      <c r="W9" s="67" t="s">
        <v>136</v>
      </c>
      <c r="X9" s="76">
        <v>1</v>
      </c>
      <c r="Y9" s="71">
        <f>VLOOKUP(W9,'Matriz de Carga'!$B$3:$C$59,2,0)*X9</f>
        <v>16465</v>
      </c>
    </row>
    <row r="10" spans="1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66" t="s">
        <v>319</v>
      </c>
      <c r="G10" s="67" t="s">
        <v>320</v>
      </c>
      <c r="H10" s="68">
        <v>1</v>
      </c>
      <c r="I10" s="71">
        <f>VLOOKUP(G10,'Matriz de Carga'!$B$3:$C$59,2,0)*H10</f>
        <v>32683</v>
      </c>
      <c r="J10" s="72" t="s">
        <v>360</v>
      </c>
      <c r="K10" s="73" t="s">
        <v>315</v>
      </c>
      <c r="L10" s="68">
        <v>1</v>
      </c>
      <c r="M10" s="48">
        <f>VLOOKUP(K10,'Matriz de Carga'!$B$3:$C$59,2,0)*L10</f>
        <v>25432</v>
      </c>
      <c r="N10" s="66" t="s">
        <v>297</v>
      </c>
      <c r="O10" s="88" t="s">
        <v>302</v>
      </c>
      <c r="P10" s="76">
        <v>3</v>
      </c>
      <c r="Q10" s="48">
        <f>VLOOKUP(O10,'Matriz de Carga'!$B$3:$C$59,2,0)*P10</f>
        <v>84102</v>
      </c>
      <c r="R10" s="72" t="s">
        <v>360</v>
      </c>
      <c r="S10" s="73" t="s">
        <v>315</v>
      </c>
      <c r="T10" s="68">
        <v>1</v>
      </c>
      <c r="U10" s="48">
        <f>VLOOKUP(S10,'Matriz de Carga'!$B$3:$C$59,2,0)*T10</f>
        <v>25432</v>
      </c>
      <c r="V10" s="66" t="s">
        <v>319</v>
      </c>
      <c r="W10" s="67" t="s">
        <v>320</v>
      </c>
      <c r="X10" s="68">
        <v>1</v>
      </c>
      <c r="Y10" s="71">
        <f>VLOOKUP(W10,'Matriz de Carga'!$B$3:$C$59,2,0)*X10</f>
        <v>32683</v>
      </c>
    </row>
    <row r="11" spans="1:25">
      <c r="B11" s="72" t="s">
        <v>360</v>
      </c>
      <c r="C11" s="73" t="s">
        <v>315</v>
      </c>
      <c r="D11" s="68">
        <v>1</v>
      </c>
      <c r="E11" s="48">
        <f>VLOOKUP(C11,'Matriz de Carga'!$B$3:$C$59,2,0)*D11</f>
        <v>25432</v>
      </c>
      <c r="F11" s="72" t="s">
        <v>317</v>
      </c>
      <c r="G11" s="73" t="s">
        <v>318</v>
      </c>
      <c r="H11" s="68">
        <v>1</v>
      </c>
      <c r="I11" s="71">
        <f>VLOOKUP(G11,'Matriz de Carga'!$B$3:$C$59,2,0)*H11</f>
        <v>4460</v>
      </c>
      <c r="J11" s="115"/>
      <c r="K11" s="116"/>
      <c r="L11" s="116"/>
      <c r="M11" s="69" t="s">
        <v>361</v>
      </c>
      <c r="N11" s="66" t="s">
        <v>344</v>
      </c>
      <c r="O11" s="88" t="s">
        <v>310</v>
      </c>
      <c r="P11" s="76">
        <v>1</v>
      </c>
      <c r="Q11" s="48">
        <f>VLOOKUP(O11,'Matriz de Carga'!$B$3:$C$59,2,0)*P11</f>
        <v>23752</v>
      </c>
      <c r="R11" s="72" t="s">
        <v>346</v>
      </c>
      <c r="S11" s="73" t="s">
        <v>347</v>
      </c>
      <c r="T11" s="68">
        <v>1</v>
      </c>
      <c r="U11" s="48">
        <f>VLOOKUP(S11,'Matriz de Carga'!$B$3:$C$70,2,0)*T11</f>
        <v>23304</v>
      </c>
      <c r="V11" s="72" t="s">
        <v>317</v>
      </c>
      <c r="W11" s="73" t="s">
        <v>318</v>
      </c>
      <c r="X11" s="68">
        <v>1</v>
      </c>
      <c r="Y11" s="71">
        <f>VLOOKUP(W11,'Matriz de Carga'!$B$3:$C$59,2,0)*X11</f>
        <v>4460</v>
      </c>
    </row>
    <row r="12" spans="1:25">
      <c r="B12" s="72"/>
      <c r="C12" s="73"/>
      <c r="D12" s="73"/>
      <c r="E12" s="69" t="s">
        <v>361</v>
      </c>
      <c r="F12" s="72" t="s">
        <v>360</v>
      </c>
      <c r="G12" s="73" t="s">
        <v>315</v>
      </c>
      <c r="H12" s="68">
        <v>1</v>
      </c>
      <c r="I12" s="71">
        <f>VLOOKUP(G12,'Matriz de Carga'!$B$3:$C$59,2,0)*H12</f>
        <v>25432</v>
      </c>
      <c r="J12" s="72"/>
      <c r="K12" s="73"/>
      <c r="L12" s="73"/>
      <c r="M12" s="69" t="s">
        <v>361</v>
      </c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66"/>
      <c r="S12" s="67"/>
      <c r="T12" s="76"/>
      <c r="U12" s="48"/>
      <c r="V12" s="72" t="s">
        <v>360</v>
      </c>
      <c r="W12" s="73" t="s">
        <v>315</v>
      </c>
      <c r="X12" s="68">
        <v>1</v>
      </c>
      <c r="Y12" s="71">
        <f>VLOOKUP(W12,'Matriz de Carga'!$B$3:$C$59,2,0)*X12</f>
        <v>25432</v>
      </c>
    </row>
    <row r="13" spans="1:25">
      <c r="B13" s="72"/>
      <c r="C13" s="73"/>
      <c r="D13" s="73"/>
      <c r="E13" s="69"/>
      <c r="F13" s="120"/>
      <c r="I13" s="126"/>
      <c r="J13" s="72"/>
      <c r="K13" s="73"/>
      <c r="L13" s="73"/>
      <c r="M13" s="69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3"/>
      <c r="U13" s="69"/>
      <c r="V13" s="120"/>
      <c r="Y13" s="126"/>
    </row>
    <row r="14" spans="1:25">
      <c r="B14" s="72"/>
      <c r="C14" s="73"/>
      <c r="D14" s="73"/>
      <c r="E14" s="69" t="s">
        <v>361</v>
      </c>
      <c r="F14" s="72"/>
      <c r="G14" s="73"/>
      <c r="H14" s="68"/>
      <c r="I14" s="71"/>
      <c r="J14" s="72"/>
      <c r="K14" s="73"/>
      <c r="L14" s="73"/>
      <c r="M14" s="69" t="s">
        <v>361</v>
      </c>
      <c r="N14" s="72" t="s">
        <v>360</v>
      </c>
      <c r="O14" s="73" t="s">
        <v>315</v>
      </c>
      <c r="P14" s="68">
        <v>1</v>
      </c>
      <c r="Q14" s="48">
        <f>VLOOKUP(O14,'Matriz de Carga'!$B$3:$C$59,2,0)*P14</f>
        <v>25432</v>
      </c>
      <c r="R14" s="72"/>
      <c r="S14" s="73"/>
      <c r="T14" s="73"/>
      <c r="U14" s="69" t="s">
        <v>361</v>
      </c>
      <c r="V14" s="72"/>
      <c r="W14" s="73"/>
      <c r="X14" s="68"/>
      <c r="Y14" s="71"/>
    </row>
    <row r="15" spans="1:25">
      <c r="B15" s="72"/>
      <c r="C15" s="73"/>
      <c r="D15" s="73"/>
      <c r="E15" s="69"/>
      <c r="F15" s="72"/>
      <c r="G15" s="73"/>
      <c r="H15" s="68"/>
      <c r="I15" s="71"/>
      <c r="J15" s="72"/>
      <c r="K15" s="73"/>
      <c r="L15" s="73"/>
      <c r="M15" s="69"/>
      <c r="N15" s="72" t="s">
        <v>321</v>
      </c>
      <c r="O15" s="73" t="s">
        <v>322</v>
      </c>
      <c r="P15" s="68">
        <v>1</v>
      </c>
      <c r="Q15" s="48">
        <f>VLOOKUP(O15,'Matriz de Carga'!$B$3:$C$59,2,0)*P15</f>
        <v>9782</v>
      </c>
      <c r="R15" s="72"/>
      <c r="S15" s="73"/>
      <c r="T15" s="73"/>
      <c r="U15" s="69"/>
      <c r="V15" s="72"/>
      <c r="W15" s="73"/>
      <c r="X15" s="68"/>
      <c r="Y15" s="71"/>
    </row>
    <row r="16" spans="1:25">
      <c r="B16" s="72"/>
      <c r="C16" s="73"/>
      <c r="D16" s="73"/>
      <c r="E16" s="69" t="str">
        <f>IFERROR(#REF!/(1-#REF!),"")</f>
        <v/>
      </c>
      <c r="F16" s="72"/>
      <c r="G16" s="73"/>
      <c r="H16" s="68"/>
      <c r="I16" s="71"/>
      <c r="J16" s="72"/>
      <c r="K16" s="73"/>
      <c r="L16" s="73"/>
      <c r="M16" s="69" t="str">
        <f>IFERROR(#REF!/(1-#REF!),"")</f>
        <v/>
      </c>
      <c r="N16" s="72" t="s">
        <v>323</v>
      </c>
      <c r="O16" s="73" t="s">
        <v>324</v>
      </c>
      <c r="P16" s="68">
        <v>1</v>
      </c>
      <c r="Q16" s="48">
        <f>VLOOKUP(O16,'Matriz de Carga'!$B$3:$C$59,2,0)*P16</f>
        <v>13960</v>
      </c>
      <c r="R16" s="72"/>
      <c r="S16" s="73"/>
      <c r="T16" s="73"/>
      <c r="U16" s="69" t="str">
        <f>IFERROR(#REF!/(1-#REF!),"")</f>
        <v/>
      </c>
      <c r="V16" s="66"/>
      <c r="W16" s="88"/>
      <c r="X16" s="76"/>
      <c r="Y16" s="70" t="str">
        <f>IFERROR(#REF!/(1-#REF!),"")</f>
        <v/>
      </c>
    </row>
    <row r="17" spans="2:25">
      <c r="B17" s="74" t="s">
        <v>362</v>
      </c>
      <c r="C17" s="75"/>
      <c r="D17" s="75"/>
      <c r="E17" s="77">
        <f>SUM(E6:E16)</f>
        <v>165536</v>
      </c>
      <c r="F17" s="74" t="s">
        <v>362</v>
      </c>
      <c r="G17" s="75"/>
      <c r="H17" s="75"/>
      <c r="I17" s="78">
        <f>SUM(I6:I16)</f>
        <v>209367</v>
      </c>
      <c r="J17" s="74" t="s">
        <v>362</v>
      </c>
      <c r="K17" s="75"/>
      <c r="L17" s="75"/>
      <c r="M17" s="77">
        <f>SUM(M6:M16)</f>
        <v>159561</v>
      </c>
      <c r="N17" s="74" t="s">
        <v>362</v>
      </c>
      <c r="O17" s="75"/>
      <c r="P17" s="75"/>
      <c r="Q17" s="77">
        <f>SUM(Q6:Q16)</f>
        <v>340963</v>
      </c>
      <c r="R17" s="74" t="s">
        <v>362</v>
      </c>
      <c r="S17" s="75"/>
      <c r="T17" s="75"/>
      <c r="U17" s="77">
        <f>SUM(U6:U16)</f>
        <v>182865</v>
      </c>
      <c r="V17" s="74" t="s">
        <v>362</v>
      </c>
      <c r="W17" s="75"/>
      <c r="X17" s="75"/>
      <c r="Y17" s="78">
        <f>SUM(Y6:Y16)</f>
        <v>209367</v>
      </c>
    </row>
    <row r="18" spans="2:25" ht="15.75" thickBot="1">
      <c r="B18" s="79" t="s">
        <v>363</v>
      </c>
      <c r="C18" s="80"/>
      <c r="D18" s="80"/>
      <c r="E18" s="81">
        <f>'Matriz de Carga'!G9</f>
        <v>15000</v>
      </c>
      <c r="F18" s="79" t="s">
        <v>363</v>
      </c>
      <c r="G18" s="82"/>
      <c r="H18" s="82"/>
      <c r="I18" s="83">
        <f>'Matriz de Carga'!G9</f>
        <v>15000</v>
      </c>
      <c r="J18" s="79" t="s">
        <v>363</v>
      </c>
      <c r="K18" s="80"/>
      <c r="L18" s="80"/>
      <c r="M18" s="81">
        <f>'Matriz de Carga'!G9</f>
        <v>15000</v>
      </c>
      <c r="N18" s="79" t="s">
        <v>363</v>
      </c>
      <c r="O18" s="82"/>
      <c r="P18" s="82"/>
      <c r="Q18" s="81">
        <f>'Matriz de Carga'!G9</f>
        <v>15000</v>
      </c>
      <c r="R18" s="79" t="s">
        <v>363</v>
      </c>
      <c r="S18" s="80"/>
      <c r="T18" s="80"/>
      <c r="U18" s="81">
        <f>'Matriz de Carga'!G9</f>
        <v>15000</v>
      </c>
      <c r="V18" s="79" t="s">
        <v>363</v>
      </c>
      <c r="W18" s="82"/>
      <c r="X18" s="82"/>
      <c r="Y18" s="83">
        <f>'Matriz de Carga'!G9</f>
        <v>15000</v>
      </c>
    </row>
    <row r="19" spans="2:25" ht="15.75" thickBot="1">
      <c r="B19" s="84" t="s">
        <v>364</v>
      </c>
      <c r="C19" s="85"/>
      <c r="D19" s="85"/>
      <c r="E19" s="86">
        <f>E17+E5+E18</f>
        <v>310316</v>
      </c>
      <c r="F19" s="84" t="s">
        <v>364</v>
      </c>
      <c r="G19" s="85"/>
      <c r="H19" s="85"/>
      <c r="I19" s="86">
        <f>I17+I5+I18</f>
        <v>391227</v>
      </c>
      <c r="J19" s="84" t="s">
        <v>364</v>
      </c>
      <c r="K19" s="85"/>
      <c r="L19" s="85"/>
      <c r="M19" s="86">
        <f>M17+M5+M18</f>
        <v>304341</v>
      </c>
      <c r="N19" s="84" t="s">
        <v>364</v>
      </c>
      <c r="O19" s="85"/>
      <c r="P19" s="85"/>
      <c r="Q19" s="86">
        <f>Q17+Q5+Q18</f>
        <v>578443</v>
      </c>
      <c r="R19" s="84" t="s">
        <v>364</v>
      </c>
      <c r="S19" s="85"/>
      <c r="T19" s="85"/>
      <c r="U19" s="86">
        <f>U17+U5+U18</f>
        <v>336915</v>
      </c>
      <c r="V19" s="84" t="s">
        <v>364</v>
      </c>
      <c r="W19" s="85"/>
      <c r="X19" s="85"/>
      <c r="Y19" s="87">
        <f>Y17+Y5+Y18</f>
        <v>391227</v>
      </c>
    </row>
    <row r="20" spans="2:25" ht="15.75" thickBot="1">
      <c r="B20" s="84" t="s">
        <v>365</v>
      </c>
      <c r="C20" s="85"/>
      <c r="D20" s="85"/>
      <c r="E20" s="86">
        <f>E19*1.19</f>
        <v>369276.04</v>
      </c>
      <c r="F20" s="84" t="s">
        <v>365</v>
      </c>
      <c r="G20" s="85"/>
      <c r="H20" s="85"/>
      <c r="I20" s="86">
        <f>I19*1.19</f>
        <v>465560.13</v>
      </c>
      <c r="J20" s="84" t="s">
        <v>365</v>
      </c>
      <c r="K20" s="85"/>
      <c r="L20" s="85"/>
      <c r="M20" s="86">
        <f>M19*1.19</f>
        <v>362165.79</v>
      </c>
      <c r="N20" s="84" t="s">
        <v>365</v>
      </c>
      <c r="O20" s="85"/>
      <c r="P20" s="85"/>
      <c r="Q20" s="86">
        <f>Q19*1.19</f>
        <v>688347.16999999993</v>
      </c>
      <c r="R20" s="84" t="s">
        <v>365</v>
      </c>
      <c r="S20" s="85"/>
      <c r="T20" s="85"/>
      <c r="U20" s="86">
        <f>U19*1.19</f>
        <v>400928.85</v>
      </c>
      <c r="V20" s="84" t="s">
        <v>365</v>
      </c>
      <c r="W20" s="85"/>
      <c r="X20" s="85"/>
      <c r="Y20" s="87">
        <f>Y19*1.19</f>
        <v>465560.13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086E-0FDF-44CF-895E-3EB7EBD2997D}">
  <dimension ref="A1:Y20"/>
  <sheetViews>
    <sheetView showGridLines="0" topLeftCell="H1" zoomScaleNormal="100" workbookViewId="0">
      <selection activeCell="AB6" sqref="AB6"/>
    </sheetView>
  </sheetViews>
  <sheetFormatPr baseColWidth="10" defaultColWidth="11.42578125" defaultRowHeight="15"/>
  <cols>
    <col min="1" max="1" width="4.7109375" customWidth="1"/>
    <col min="2" max="2" width="20.28515625" bestFit="1" customWidth="1"/>
    <col min="3" max="3" width="14.28515625" bestFit="1" customWidth="1"/>
    <col min="4" max="4" width="5" bestFit="1" customWidth="1"/>
    <col min="5" max="5" width="10.42578125" customWidth="1"/>
    <col min="6" max="6" width="20.28515625" bestFit="1" customWidth="1"/>
    <col min="7" max="7" width="14.28515625" bestFit="1" customWidth="1"/>
    <col min="8" max="8" width="5" bestFit="1" customWidth="1"/>
    <col min="9" max="9" width="12.7109375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22" width="19" bestFit="1" customWidth="1"/>
    <col min="23" max="23" width="14.28515625" bestFit="1" customWidth="1"/>
    <col min="24" max="24" width="5" bestFit="1" customWidth="1"/>
    <col min="25" max="25" width="12.7109375" customWidth="1"/>
  </cols>
  <sheetData>
    <row r="1" spans="1:25" ht="15.75" customHeight="1" thickBot="1">
      <c r="B1" s="158" t="s">
        <v>429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60"/>
    </row>
    <row r="2" spans="1:25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49"/>
      <c r="V2" s="148" t="s">
        <v>349</v>
      </c>
      <c r="W2" s="149"/>
      <c r="X2" s="149"/>
      <c r="Y2" s="172"/>
    </row>
    <row r="3" spans="1:25" ht="15.75" customHeight="1">
      <c r="A3" s="2"/>
      <c r="B3" s="161" t="s">
        <v>384</v>
      </c>
      <c r="C3" s="162"/>
      <c r="D3" s="162"/>
      <c r="E3" s="162"/>
      <c r="F3" s="161" t="s">
        <v>376</v>
      </c>
      <c r="G3" s="162"/>
      <c r="H3" s="162"/>
      <c r="I3" s="162"/>
      <c r="J3" s="161" t="s">
        <v>412</v>
      </c>
      <c r="K3" s="162"/>
      <c r="L3" s="162"/>
      <c r="M3" s="162"/>
      <c r="N3" s="161" t="s">
        <v>377</v>
      </c>
      <c r="O3" s="162"/>
      <c r="P3" s="162"/>
      <c r="Q3" s="162"/>
      <c r="R3" s="161" t="s">
        <v>425</v>
      </c>
      <c r="S3" s="162"/>
      <c r="T3" s="162"/>
      <c r="U3" s="162"/>
      <c r="V3" s="161" t="s">
        <v>378</v>
      </c>
      <c r="W3" s="162"/>
      <c r="X3" s="162"/>
      <c r="Y3" s="171"/>
    </row>
    <row r="4" spans="1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6" t="s">
        <v>356</v>
      </c>
      <c r="V4" s="11" t="s">
        <v>1</v>
      </c>
      <c r="W4" s="12" t="s">
        <v>354</v>
      </c>
      <c r="X4" s="16" t="s">
        <v>355</v>
      </c>
      <c r="Y4" s="17" t="s">
        <v>356</v>
      </c>
    </row>
    <row r="5" spans="1:25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1.8</v>
      </c>
      <c r="I5" s="65">
        <f>H5*'Matriz de Carga'!G4</f>
        <v>166860</v>
      </c>
      <c r="J5" s="63" t="s">
        <v>357</v>
      </c>
      <c r="K5" s="64"/>
      <c r="L5" s="102">
        <v>1.4</v>
      </c>
      <c r="M5" s="90">
        <f>L5*'Matriz de Carga'!G4</f>
        <v>129779.99999999999</v>
      </c>
      <c r="N5" s="63" t="s">
        <v>357</v>
      </c>
      <c r="O5" s="64"/>
      <c r="P5" s="102">
        <v>2.4</v>
      </c>
      <c r="Q5" s="65">
        <f>P5*'Matriz de Carga'!G4</f>
        <v>222480</v>
      </c>
      <c r="R5" s="91" t="s">
        <v>357</v>
      </c>
      <c r="S5" s="64"/>
      <c r="T5" s="102">
        <v>1.5</v>
      </c>
      <c r="U5" s="90">
        <f>T5*'Matriz de Carga'!G4</f>
        <v>139050</v>
      </c>
      <c r="V5" s="63" t="s">
        <v>357</v>
      </c>
      <c r="W5" s="64"/>
      <c r="X5" s="102">
        <v>1.8</v>
      </c>
      <c r="Y5" s="65">
        <f>X5*'Matriz de Carga'!G4</f>
        <v>166860</v>
      </c>
    </row>
    <row r="6" spans="1:25">
      <c r="A6" s="18"/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70">
        <f>E6</f>
        <v>96120</v>
      </c>
      <c r="J6" s="66" t="s">
        <v>358</v>
      </c>
      <c r="K6" s="67" t="s">
        <v>359</v>
      </c>
      <c r="L6" s="68">
        <v>4</v>
      </c>
      <c r="M6" s="69">
        <f>E6</f>
        <v>96120</v>
      </c>
      <c r="N6" s="66" t="s">
        <v>358</v>
      </c>
      <c r="O6" s="67" t="s">
        <v>359</v>
      </c>
      <c r="P6" s="68">
        <v>4</v>
      </c>
      <c r="Q6" s="70">
        <f>E6</f>
        <v>96120</v>
      </c>
      <c r="R6" s="67" t="s">
        <v>358</v>
      </c>
      <c r="S6" s="67" t="s">
        <v>359</v>
      </c>
      <c r="T6" s="68">
        <v>4</v>
      </c>
      <c r="U6" s="69">
        <f>E6</f>
        <v>96120</v>
      </c>
      <c r="V6" s="66" t="s">
        <v>358</v>
      </c>
      <c r="W6" s="67" t="s">
        <v>359</v>
      </c>
      <c r="X6" s="68">
        <v>4</v>
      </c>
      <c r="Y6" s="70">
        <f>E6</f>
        <v>96120</v>
      </c>
    </row>
    <row r="7" spans="1:25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71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48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71">
        <f>VLOOKUP(O7,'Matriz de Carga'!$B$3:$C$59,2,0)*P7</f>
        <v>17084</v>
      </c>
      <c r="R7" s="67" t="s">
        <v>160</v>
      </c>
      <c r="S7" s="88" t="s">
        <v>285</v>
      </c>
      <c r="T7" s="76">
        <v>1</v>
      </c>
      <c r="U7" s="48">
        <f>VLOOKUP(S7,'Matriz de Carga'!$B$3:$C$59,2,0)*T7</f>
        <v>17084</v>
      </c>
      <c r="V7" s="66" t="s">
        <v>160</v>
      </c>
      <c r="W7" s="88" t="s">
        <v>285</v>
      </c>
      <c r="X7" s="76">
        <v>1</v>
      </c>
      <c r="Y7" s="71">
        <f>VLOOKUP(W7,'Matriz de Carga'!$B$3:$C$59,2,0)*X7</f>
        <v>17084</v>
      </c>
    </row>
    <row r="8" spans="1:25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24</v>
      </c>
      <c r="G8" s="88" t="s">
        <v>293</v>
      </c>
      <c r="H8" s="76">
        <v>1</v>
      </c>
      <c r="I8" s="71">
        <f>VLOOKUP(G8,'Matriz de Carga'!$B$3:$C$59,2,0)*H8</f>
        <v>17123</v>
      </c>
      <c r="J8" s="66" t="s">
        <v>137</v>
      </c>
      <c r="K8" s="67" t="s">
        <v>136</v>
      </c>
      <c r="L8" s="76">
        <v>1</v>
      </c>
      <c r="M8" s="48">
        <f>VLOOKUP(K8,'Matriz de Carga'!$B$3:$C$59,2,0)*L8</f>
        <v>16465</v>
      </c>
      <c r="N8" s="66" t="s">
        <v>24</v>
      </c>
      <c r="O8" s="88" t="s">
        <v>293</v>
      </c>
      <c r="P8" s="76">
        <v>1</v>
      </c>
      <c r="Q8" s="71">
        <f>VLOOKUP(O8,'Matriz de Carga'!$B$3:$C$59,2,0)*P8</f>
        <v>17123</v>
      </c>
      <c r="R8" s="67" t="s">
        <v>137</v>
      </c>
      <c r="S8" s="67" t="s">
        <v>136</v>
      </c>
      <c r="T8" s="76">
        <v>1</v>
      </c>
      <c r="U8" s="48">
        <f>VLOOKUP(S8,'Matriz de Carga'!$B$3:$C$59,2,0)*T8</f>
        <v>16465</v>
      </c>
      <c r="V8" s="66" t="s">
        <v>24</v>
      </c>
      <c r="W8" s="88" t="s">
        <v>293</v>
      </c>
      <c r="X8" s="76">
        <v>1</v>
      </c>
      <c r="Y8" s="71">
        <f>VLOOKUP(W8,'Matriz de Carga'!$B$3:$C$59,2,0)*X8</f>
        <v>17123</v>
      </c>
    </row>
    <row r="9" spans="1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66" t="s">
        <v>137</v>
      </c>
      <c r="G9" s="67" t="s">
        <v>136</v>
      </c>
      <c r="H9" s="76">
        <v>1</v>
      </c>
      <c r="I9" s="71">
        <f>VLOOKUP(G9,'Matriz de Carga'!$B$3:$C$59,2,0)*H9</f>
        <v>16465</v>
      </c>
      <c r="J9" s="72" t="s">
        <v>317</v>
      </c>
      <c r="K9" s="73" t="s">
        <v>318</v>
      </c>
      <c r="L9" s="68">
        <v>1</v>
      </c>
      <c r="M9" s="48">
        <f>VLOOKUP(K9,'Matriz de Carga'!$B$3:$C$59,2,0)*L9</f>
        <v>4460</v>
      </c>
      <c r="N9" s="66" t="s">
        <v>137</v>
      </c>
      <c r="O9" s="67" t="s">
        <v>136</v>
      </c>
      <c r="P9" s="76">
        <v>1</v>
      </c>
      <c r="Q9" s="71">
        <f>VLOOKUP(O9,'Matriz de Carga'!$B$3:$C$59,2,0)*P9</f>
        <v>16465</v>
      </c>
      <c r="R9" s="73" t="s">
        <v>317</v>
      </c>
      <c r="S9" s="73" t="s">
        <v>318</v>
      </c>
      <c r="T9" s="68">
        <v>1</v>
      </c>
      <c r="U9" s="48">
        <f>VLOOKUP(S9,'Matriz de Carga'!$B$3:$C$59,2,0)*T9</f>
        <v>4460</v>
      </c>
      <c r="V9" s="66" t="s">
        <v>137</v>
      </c>
      <c r="W9" s="67" t="s">
        <v>136</v>
      </c>
      <c r="X9" s="76">
        <v>1</v>
      </c>
      <c r="Y9" s="71">
        <f>VLOOKUP(W9,'Matriz de Carga'!$B$3:$C$59,2,0)*X9</f>
        <v>16465</v>
      </c>
    </row>
    <row r="10" spans="1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66" t="s">
        <v>319</v>
      </c>
      <c r="G10" s="67" t="s">
        <v>320</v>
      </c>
      <c r="H10" s="68">
        <v>1</v>
      </c>
      <c r="I10" s="71">
        <f>VLOOKUP(G10,'Matriz de Carga'!$B$3:$C$59,2,0)*H10</f>
        <v>32683</v>
      </c>
      <c r="J10" s="72"/>
      <c r="K10" s="73"/>
      <c r="L10" s="68"/>
      <c r="M10" s="48"/>
      <c r="N10" s="66" t="s">
        <v>297</v>
      </c>
      <c r="O10" s="88" t="s">
        <v>302</v>
      </c>
      <c r="P10" s="76">
        <v>3</v>
      </c>
      <c r="Q10" s="71">
        <f>VLOOKUP(O10,'Matriz de Carga'!$B$3:$C$59,2,0)*P10</f>
        <v>84102</v>
      </c>
      <c r="R10" s="73" t="s">
        <v>346</v>
      </c>
      <c r="S10" s="73" t="s">
        <v>347</v>
      </c>
      <c r="T10" s="68">
        <v>1</v>
      </c>
      <c r="U10" s="48">
        <f>VLOOKUP(S10,'Matriz de Carga'!$B$3:$C$70,2,0)*T10</f>
        <v>23304</v>
      </c>
      <c r="V10" s="66" t="s">
        <v>319</v>
      </c>
      <c r="W10" s="67" t="s">
        <v>320</v>
      </c>
      <c r="X10" s="68">
        <v>1</v>
      </c>
      <c r="Y10" s="71">
        <f>VLOOKUP(W10,'Matriz de Carga'!$B$3:$C$59,2,0)*X10</f>
        <v>32683</v>
      </c>
    </row>
    <row r="11" spans="1:25">
      <c r="B11" s="72"/>
      <c r="C11" s="73"/>
      <c r="D11" s="68"/>
      <c r="E11" s="48"/>
      <c r="F11" s="72" t="s">
        <v>317</v>
      </c>
      <c r="G11" s="73" t="s">
        <v>318</v>
      </c>
      <c r="H11" s="68">
        <v>1</v>
      </c>
      <c r="I11" s="71">
        <f>VLOOKUP(G11,'Matriz de Carga'!$B$3:$C$59,2,0)*H11</f>
        <v>4460</v>
      </c>
      <c r="J11" s="115"/>
      <c r="K11" s="116"/>
      <c r="L11" s="116"/>
      <c r="M11" s="69" t="s">
        <v>361</v>
      </c>
      <c r="N11" s="66" t="s">
        <v>344</v>
      </c>
      <c r="O11" s="88" t="s">
        <v>310</v>
      </c>
      <c r="P11" s="76">
        <v>1</v>
      </c>
      <c r="Q11" s="71">
        <f>VLOOKUP(O11,'Matriz de Carga'!$B$3:$C$59,2,0)*P11</f>
        <v>23752</v>
      </c>
      <c r="V11" s="72" t="s">
        <v>317</v>
      </c>
      <c r="W11" s="73" t="s">
        <v>318</v>
      </c>
      <c r="X11" s="68">
        <v>1</v>
      </c>
      <c r="Y11" s="71">
        <f>VLOOKUP(W11,'Matriz de Carga'!$B$3:$C$59,2,0)*X11</f>
        <v>4460</v>
      </c>
    </row>
    <row r="12" spans="1:25">
      <c r="B12" s="72"/>
      <c r="C12" s="73"/>
      <c r="D12" s="73"/>
      <c r="E12" s="69" t="s">
        <v>361</v>
      </c>
      <c r="F12" s="72"/>
      <c r="G12" s="73"/>
      <c r="H12" s="68"/>
      <c r="I12" s="71"/>
      <c r="J12" s="72"/>
      <c r="K12" s="73"/>
      <c r="L12" s="73"/>
      <c r="M12" s="69" t="s">
        <v>361</v>
      </c>
      <c r="N12" s="66" t="s">
        <v>319</v>
      </c>
      <c r="O12" s="67" t="s">
        <v>320</v>
      </c>
      <c r="P12" s="68">
        <v>1</v>
      </c>
      <c r="Q12" s="71">
        <f>VLOOKUP(O12,'Matriz de Carga'!$B$3:$C$59,2,0)*P12</f>
        <v>32683</v>
      </c>
      <c r="R12" s="67"/>
      <c r="S12" s="67"/>
      <c r="T12" s="76"/>
      <c r="U12" s="48"/>
      <c r="V12" s="72"/>
      <c r="W12" s="73"/>
      <c r="X12" s="68"/>
      <c r="Y12" s="71"/>
    </row>
    <row r="13" spans="1:25">
      <c r="B13" s="72"/>
      <c r="C13" s="73"/>
      <c r="D13" s="73"/>
      <c r="E13" s="69"/>
      <c r="F13" s="120"/>
      <c r="I13" s="126"/>
      <c r="J13" s="72"/>
      <c r="K13" s="73"/>
      <c r="L13" s="73"/>
      <c r="M13" s="69"/>
      <c r="N13" s="72" t="s">
        <v>317</v>
      </c>
      <c r="O13" s="73" t="s">
        <v>318</v>
      </c>
      <c r="P13" s="68">
        <v>1</v>
      </c>
      <c r="Q13" s="71">
        <f>VLOOKUP(O13,'Matriz de Carga'!$B$3:$C$59,2,0)*P13</f>
        <v>4460</v>
      </c>
      <c r="R13" s="73"/>
      <c r="S13" s="73"/>
      <c r="T13" s="73"/>
      <c r="U13" s="69"/>
      <c r="V13" s="120"/>
      <c r="Y13" s="126"/>
    </row>
    <row r="14" spans="1:25">
      <c r="B14" s="72"/>
      <c r="C14" s="73"/>
      <c r="D14" s="73"/>
      <c r="E14" s="69" t="s">
        <v>361</v>
      </c>
      <c r="F14" s="72"/>
      <c r="G14" s="73"/>
      <c r="H14" s="68"/>
      <c r="I14" s="71"/>
      <c r="J14" s="72"/>
      <c r="K14" s="73"/>
      <c r="L14" s="73"/>
      <c r="M14" s="69" t="s">
        <v>361</v>
      </c>
      <c r="N14" s="72" t="s">
        <v>321</v>
      </c>
      <c r="O14" s="73" t="s">
        <v>322</v>
      </c>
      <c r="P14" s="68">
        <v>1</v>
      </c>
      <c r="Q14" s="71">
        <f>VLOOKUP(O14,'Matriz de Carga'!$B$3:$C$59,2,0)*P14</f>
        <v>9782</v>
      </c>
      <c r="R14" s="73"/>
      <c r="S14" s="73"/>
      <c r="T14" s="73"/>
      <c r="U14" s="69" t="s">
        <v>361</v>
      </c>
      <c r="V14" s="72"/>
      <c r="W14" s="73"/>
      <c r="X14" s="68"/>
      <c r="Y14" s="71"/>
    </row>
    <row r="15" spans="1:25">
      <c r="B15" s="72"/>
      <c r="C15" s="73"/>
      <c r="D15" s="73"/>
      <c r="E15" s="69"/>
      <c r="F15" s="72"/>
      <c r="G15" s="73"/>
      <c r="H15" s="68"/>
      <c r="I15" s="71"/>
      <c r="J15" s="72"/>
      <c r="K15" s="73"/>
      <c r="L15" s="73"/>
      <c r="M15" s="69"/>
      <c r="N15" s="72" t="s">
        <v>323</v>
      </c>
      <c r="O15" s="73" t="s">
        <v>324</v>
      </c>
      <c r="P15" s="68">
        <v>1</v>
      </c>
      <c r="Q15" s="71">
        <f>VLOOKUP(O15,'Matriz de Carga'!$B$3:$C$59,2,0)*P15</f>
        <v>13960</v>
      </c>
      <c r="R15" s="73"/>
      <c r="S15" s="73"/>
      <c r="T15" s="73"/>
      <c r="U15" s="69"/>
      <c r="V15" s="72"/>
      <c r="W15" s="73"/>
      <c r="X15" s="68"/>
      <c r="Y15" s="71"/>
    </row>
    <row r="16" spans="1:25">
      <c r="B16" s="72"/>
      <c r="C16" s="73"/>
      <c r="D16" s="73"/>
      <c r="E16" s="69" t="str">
        <f>IFERROR(#REF!/(1-#REF!),"")</f>
        <v/>
      </c>
      <c r="F16" s="72"/>
      <c r="G16" s="73"/>
      <c r="H16" s="68"/>
      <c r="I16" s="71"/>
      <c r="J16" s="72"/>
      <c r="K16" s="73"/>
      <c r="L16" s="73"/>
      <c r="M16" s="69" t="str">
        <f>IFERROR(#REF!/(1-#REF!),"")</f>
        <v/>
      </c>
      <c r="N16" s="120"/>
      <c r="Q16" s="126"/>
      <c r="R16" s="73"/>
      <c r="S16" s="73"/>
      <c r="T16" s="73"/>
      <c r="U16" s="69" t="str">
        <f>IFERROR(#REF!/(1-#REF!),"")</f>
        <v/>
      </c>
      <c r="V16" s="66"/>
      <c r="W16" s="88"/>
      <c r="X16" s="76"/>
      <c r="Y16" s="70" t="str">
        <f>IFERROR(#REF!/(1-#REF!),"")</f>
        <v/>
      </c>
    </row>
    <row r="17" spans="2:25">
      <c r="B17" s="74" t="s">
        <v>362</v>
      </c>
      <c r="C17" s="75"/>
      <c r="D17" s="75"/>
      <c r="E17" s="77">
        <f>SUM(E6:E16)</f>
        <v>140104</v>
      </c>
      <c r="F17" s="74" t="s">
        <v>362</v>
      </c>
      <c r="G17" s="75"/>
      <c r="H17" s="75"/>
      <c r="I17" s="78">
        <f>SUM(I6:I16)</f>
        <v>183935</v>
      </c>
      <c r="J17" s="74" t="s">
        <v>362</v>
      </c>
      <c r="K17" s="75"/>
      <c r="L17" s="75"/>
      <c r="M17" s="77">
        <f>SUM(M6:M16)</f>
        <v>134129</v>
      </c>
      <c r="N17" s="74" t="s">
        <v>362</v>
      </c>
      <c r="O17" s="75"/>
      <c r="P17" s="75"/>
      <c r="Q17" s="78">
        <f>SUM(Q6:Q15)</f>
        <v>315531</v>
      </c>
      <c r="R17" s="75" t="s">
        <v>362</v>
      </c>
      <c r="S17" s="75"/>
      <c r="T17" s="75"/>
      <c r="U17" s="77">
        <f>SUM(U6:U16)</f>
        <v>157433</v>
      </c>
      <c r="V17" s="74" t="s">
        <v>362</v>
      </c>
      <c r="W17" s="75"/>
      <c r="X17" s="75"/>
      <c r="Y17" s="78">
        <f>SUM(Y6:Y16)</f>
        <v>183935</v>
      </c>
    </row>
    <row r="18" spans="2:25" ht="15.75" thickBot="1">
      <c r="B18" s="79" t="s">
        <v>363</v>
      </c>
      <c r="C18" s="80"/>
      <c r="D18" s="80"/>
      <c r="E18" s="81">
        <f>'Matriz de Carga'!G9</f>
        <v>15000</v>
      </c>
      <c r="F18" s="79" t="s">
        <v>363</v>
      </c>
      <c r="G18" s="82"/>
      <c r="H18" s="82"/>
      <c r="I18" s="83">
        <f>'Matriz de Carga'!G9</f>
        <v>15000</v>
      </c>
      <c r="J18" s="79" t="s">
        <v>363</v>
      </c>
      <c r="K18" s="80"/>
      <c r="L18" s="80"/>
      <c r="M18" s="81">
        <f>'Matriz de Carga'!G9</f>
        <v>15000</v>
      </c>
      <c r="N18" s="79" t="s">
        <v>363</v>
      </c>
      <c r="O18" s="82"/>
      <c r="P18" s="82"/>
      <c r="Q18" s="83">
        <f>'Matriz de Carga'!G9</f>
        <v>15000</v>
      </c>
      <c r="R18" s="80" t="s">
        <v>363</v>
      </c>
      <c r="S18" s="80"/>
      <c r="T18" s="80"/>
      <c r="U18" s="81">
        <f>'Matriz de Carga'!G9</f>
        <v>15000</v>
      </c>
      <c r="V18" s="79" t="s">
        <v>363</v>
      </c>
      <c r="W18" s="82"/>
      <c r="X18" s="82"/>
      <c r="Y18" s="83">
        <f>'Matriz de Carga'!G9</f>
        <v>15000</v>
      </c>
    </row>
    <row r="19" spans="2:25" ht="15.75" thickBot="1">
      <c r="B19" s="84" t="s">
        <v>364</v>
      </c>
      <c r="C19" s="85"/>
      <c r="D19" s="85"/>
      <c r="E19" s="86">
        <f>E17+E5+E18</f>
        <v>284884</v>
      </c>
      <c r="F19" s="84" t="s">
        <v>364</v>
      </c>
      <c r="G19" s="85"/>
      <c r="H19" s="85"/>
      <c r="I19" s="86">
        <f>I17+I5+I18</f>
        <v>365795</v>
      </c>
      <c r="J19" s="84" t="s">
        <v>364</v>
      </c>
      <c r="K19" s="85"/>
      <c r="L19" s="85"/>
      <c r="M19" s="86">
        <f>M17+M5+M18</f>
        <v>278909</v>
      </c>
      <c r="N19" s="84" t="s">
        <v>364</v>
      </c>
      <c r="O19" s="85"/>
      <c r="P19" s="85"/>
      <c r="Q19" s="86">
        <f>Q17+Q5+Q18</f>
        <v>553011</v>
      </c>
      <c r="R19" s="84" t="s">
        <v>364</v>
      </c>
      <c r="S19" s="85"/>
      <c r="T19" s="85"/>
      <c r="U19" s="86">
        <f>U17+U5+U18</f>
        <v>311483</v>
      </c>
      <c r="V19" s="84" t="s">
        <v>364</v>
      </c>
      <c r="W19" s="85"/>
      <c r="X19" s="85"/>
      <c r="Y19" s="87">
        <f>Y17+Y5+Y18</f>
        <v>365795</v>
      </c>
    </row>
    <row r="20" spans="2:25" ht="15.75" thickBot="1">
      <c r="B20" s="84" t="s">
        <v>365</v>
      </c>
      <c r="C20" s="85"/>
      <c r="D20" s="85"/>
      <c r="E20" s="86">
        <f>E19*1.19</f>
        <v>339011.95999999996</v>
      </c>
      <c r="F20" s="84" t="s">
        <v>365</v>
      </c>
      <c r="G20" s="85"/>
      <c r="H20" s="85"/>
      <c r="I20" s="86">
        <f>I19*1.19</f>
        <v>435296.05</v>
      </c>
      <c r="J20" s="84" t="s">
        <v>365</v>
      </c>
      <c r="K20" s="85"/>
      <c r="L20" s="85"/>
      <c r="M20" s="86">
        <f>M19*1.19</f>
        <v>331901.70999999996</v>
      </c>
      <c r="N20" s="84" t="s">
        <v>365</v>
      </c>
      <c r="O20" s="85"/>
      <c r="P20" s="85"/>
      <c r="Q20" s="86">
        <f>Q19*1.19</f>
        <v>658083.09</v>
      </c>
      <c r="R20" s="84" t="s">
        <v>365</v>
      </c>
      <c r="S20" s="85"/>
      <c r="T20" s="85"/>
      <c r="U20" s="86">
        <f>U19*1.19</f>
        <v>370664.76999999996</v>
      </c>
      <c r="V20" s="84" t="s">
        <v>365</v>
      </c>
      <c r="W20" s="85"/>
      <c r="X20" s="85"/>
      <c r="Y20" s="87">
        <f>Y19*1.19</f>
        <v>435296.05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C907-75EE-4F78-9FB2-9E3D48C79283}">
  <dimension ref="A1:Y20"/>
  <sheetViews>
    <sheetView showGridLines="0" zoomScaleNormal="100" workbookViewId="0">
      <selection activeCell="L29" sqref="L29"/>
    </sheetView>
  </sheetViews>
  <sheetFormatPr baseColWidth="10" defaultColWidth="11.42578125" defaultRowHeight="15"/>
  <cols>
    <col min="1" max="1" width="4.7109375" customWidth="1"/>
    <col min="2" max="2" width="20.28515625" bestFit="1" customWidth="1"/>
    <col min="3" max="3" width="14.28515625" bestFit="1" customWidth="1"/>
    <col min="4" max="4" width="5" bestFit="1" customWidth="1"/>
    <col min="5" max="5" width="10.42578125" customWidth="1"/>
    <col min="6" max="6" width="20.28515625" bestFit="1" customWidth="1"/>
    <col min="7" max="7" width="14.28515625" bestFit="1" customWidth="1"/>
    <col min="8" max="8" width="5" bestFit="1" customWidth="1"/>
    <col min="9" max="9" width="12.7109375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22" width="19" bestFit="1" customWidth="1"/>
    <col min="23" max="23" width="14.28515625" bestFit="1" customWidth="1"/>
    <col min="24" max="24" width="5" bestFit="1" customWidth="1"/>
    <col min="25" max="25" width="12.7109375" customWidth="1"/>
  </cols>
  <sheetData>
    <row r="1" spans="1:25" ht="15.75" customHeight="1" thickBot="1">
      <c r="B1" s="158" t="s">
        <v>430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60"/>
    </row>
    <row r="2" spans="1:25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48" t="s">
        <v>349</v>
      </c>
      <c r="K2" s="149"/>
      <c r="L2" s="149"/>
      <c r="M2" s="149"/>
      <c r="N2" s="148" t="s">
        <v>349</v>
      </c>
      <c r="O2" s="149"/>
      <c r="P2" s="149"/>
      <c r="Q2" s="149"/>
      <c r="R2" s="148" t="s">
        <v>349</v>
      </c>
      <c r="S2" s="149"/>
      <c r="T2" s="149"/>
      <c r="U2" s="149"/>
      <c r="V2" s="148" t="s">
        <v>349</v>
      </c>
      <c r="W2" s="149"/>
      <c r="X2" s="149"/>
      <c r="Y2" s="172"/>
    </row>
    <row r="3" spans="1:25" ht="15.75" customHeight="1">
      <c r="A3" s="2"/>
      <c r="B3" s="161" t="s">
        <v>384</v>
      </c>
      <c r="C3" s="162"/>
      <c r="D3" s="162"/>
      <c r="E3" s="162"/>
      <c r="F3" s="161" t="s">
        <v>376</v>
      </c>
      <c r="G3" s="162"/>
      <c r="H3" s="162"/>
      <c r="I3" s="162"/>
      <c r="J3" s="161" t="s">
        <v>412</v>
      </c>
      <c r="K3" s="162"/>
      <c r="L3" s="162"/>
      <c r="M3" s="162"/>
      <c r="N3" s="161" t="s">
        <v>377</v>
      </c>
      <c r="O3" s="162"/>
      <c r="P3" s="162"/>
      <c r="Q3" s="162"/>
      <c r="R3" s="161" t="s">
        <v>425</v>
      </c>
      <c r="S3" s="162"/>
      <c r="T3" s="162"/>
      <c r="U3" s="162"/>
      <c r="V3" s="161" t="s">
        <v>378</v>
      </c>
      <c r="W3" s="162"/>
      <c r="X3" s="162"/>
      <c r="Y3" s="171"/>
    </row>
    <row r="4" spans="1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6" t="s">
        <v>356</v>
      </c>
      <c r="V4" s="11" t="s">
        <v>1</v>
      </c>
      <c r="W4" s="12" t="s">
        <v>354</v>
      </c>
      <c r="X4" s="16" t="s">
        <v>355</v>
      </c>
      <c r="Y4" s="17" t="s">
        <v>356</v>
      </c>
    </row>
    <row r="5" spans="1:25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1.8</v>
      </c>
      <c r="I5" s="65">
        <f>H5*'Matriz de Carga'!G4</f>
        <v>166860</v>
      </c>
      <c r="J5" s="63" t="s">
        <v>357</v>
      </c>
      <c r="K5" s="64"/>
      <c r="L5" s="102">
        <v>1.4</v>
      </c>
      <c r="M5" s="90">
        <f>L5*'Matriz de Carga'!G4</f>
        <v>129779.99999999999</v>
      </c>
      <c r="N5" s="63" t="s">
        <v>357</v>
      </c>
      <c r="O5" s="64"/>
      <c r="P5" s="102">
        <v>2.4</v>
      </c>
      <c r="Q5" s="65">
        <f>P5*'Matriz de Carga'!G4</f>
        <v>222480</v>
      </c>
      <c r="R5" s="91" t="s">
        <v>357</v>
      </c>
      <c r="S5" s="64"/>
      <c r="T5" s="102">
        <v>1.5</v>
      </c>
      <c r="U5" s="90">
        <f>T5*'Matriz de Carga'!G4</f>
        <v>139050</v>
      </c>
      <c r="V5" s="63" t="s">
        <v>357</v>
      </c>
      <c r="W5" s="64"/>
      <c r="X5" s="102">
        <v>1.8</v>
      </c>
      <c r="Y5" s="65">
        <f>X5*'Matriz de Carga'!G4</f>
        <v>166860</v>
      </c>
    </row>
    <row r="6" spans="1:25">
      <c r="A6" s="18"/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70">
        <f>E6</f>
        <v>96120</v>
      </c>
      <c r="J6" s="66" t="s">
        <v>358</v>
      </c>
      <c r="K6" s="67" t="s">
        <v>359</v>
      </c>
      <c r="L6" s="68">
        <v>4</v>
      </c>
      <c r="M6" s="69">
        <f>E6</f>
        <v>96120</v>
      </c>
      <c r="N6" s="66" t="s">
        <v>358</v>
      </c>
      <c r="O6" s="67" t="s">
        <v>359</v>
      </c>
      <c r="P6" s="68">
        <v>4</v>
      </c>
      <c r="Q6" s="70">
        <f>E6</f>
        <v>96120</v>
      </c>
      <c r="R6" s="67" t="s">
        <v>358</v>
      </c>
      <c r="S6" s="67" t="s">
        <v>359</v>
      </c>
      <c r="T6" s="68">
        <v>4</v>
      </c>
      <c r="U6" s="69">
        <f>E6</f>
        <v>96120</v>
      </c>
      <c r="V6" s="66" t="s">
        <v>358</v>
      </c>
      <c r="W6" s="67" t="s">
        <v>359</v>
      </c>
      <c r="X6" s="68">
        <v>4</v>
      </c>
      <c r="Y6" s="70">
        <f>E6</f>
        <v>96120</v>
      </c>
    </row>
    <row r="7" spans="1:25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71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48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71">
        <f>VLOOKUP(O7,'Matriz de Carga'!$B$3:$C$59,2,0)*P7</f>
        <v>17084</v>
      </c>
      <c r="R7" s="67" t="s">
        <v>160</v>
      </c>
      <c r="S7" s="88" t="s">
        <v>285</v>
      </c>
      <c r="T7" s="76">
        <v>1</v>
      </c>
      <c r="U7" s="48">
        <f>VLOOKUP(S7,'Matriz de Carga'!$B$3:$C$59,2,0)*T7</f>
        <v>17084</v>
      </c>
      <c r="V7" s="66" t="s">
        <v>160</v>
      </c>
      <c r="W7" s="88" t="s">
        <v>285</v>
      </c>
      <c r="X7" s="76">
        <v>1</v>
      </c>
      <c r="Y7" s="71">
        <f>VLOOKUP(W7,'Matriz de Carga'!$B$3:$C$59,2,0)*X7</f>
        <v>17084</v>
      </c>
    </row>
    <row r="8" spans="1:25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24</v>
      </c>
      <c r="G8" s="88" t="s">
        <v>293</v>
      </c>
      <c r="H8" s="76">
        <v>1</v>
      </c>
      <c r="I8" s="71">
        <f>VLOOKUP(G8,'Matriz de Carga'!$B$3:$C$59,2,0)*H8</f>
        <v>17123</v>
      </c>
      <c r="J8" s="66" t="s">
        <v>137</v>
      </c>
      <c r="K8" s="67" t="s">
        <v>136</v>
      </c>
      <c r="L8" s="76">
        <v>1</v>
      </c>
      <c r="M8" s="48">
        <f>VLOOKUP(K8,'Matriz de Carga'!$B$3:$C$59,2,0)*L8</f>
        <v>16465</v>
      </c>
      <c r="N8" s="66" t="s">
        <v>24</v>
      </c>
      <c r="O8" s="88" t="s">
        <v>293</v>
      </c>
      <c r="P8" s="76">
        <v>1</v>
      </c>
      <c r="Q8" s="71">
        <f>VLOOKUP(O8,'Matriz de Carga'!$B$3:$C$59,2,0)*P8</f>
        <v>17123</v>
      </c>
      <c r="R8" s="67" t="s">
        <v>137</v>
      </c>
      <c r="S8" s="67" t="s">
        <v>136</v>
      </c>
      <c r="T8" s="76">
        <v>1</v>
      </c>
      <c r="U8" s="48">
        <f>VLOOKUP(S8,'Matriz de Carga'!$B$3:$C$59,2,0)*T8</f>
        <v>16465</v>
      </c>
      <c r="V8" s="66" t="s">
        <v>24</v>
      </c>
      <c r="W8" s="88" t="s">
        <v>293</v>
      </c>
      <c r="X8" s="76">
        <v>1</v>
      </c>
      <c r="Y8" s="71">
        <f>VLOOKUP(W8,'Matriz de Carga'!$B$3:$C$59,2,0)*X8</f>
        <v>17123</v>
      </c>
    </row>
    <row r="9" spans="1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66" t="s">
        <v>137</v>
      </c>
      <c r="G9" s="67" t="s">
        <v>136</v>
      </c>
      <c r="H9" s="76">
        <v>1</v>
      </c>
      <c r="I9" s="71">
        <f>VLOOKUP(G9,'Matriz de Carga'!$B$3:$C$59,2,0)*H9</f>
        <v>16465</v>
      </c>
      <c r="J9" s="72" t="s">
        <v>317</v>
      </c>
      <c r="K9" s="73" t="s">
        <v>318</v>
      </c>
      <c r="L9" s="68">
        <v>1</v>
      </c>
      <c r="M9" s="48">
        <f>VLOOKUP(K9,'Matriz de Carga'!$B$3:$C$59,2,0)*L9</f>
        <v>4460</v>
      </c>
      <c r="N9" s="66" t="s">
        <v>137</v>
      </c>
      <c r="O9" s="67" t="s">
        <v>136</v>
      </c>
      <c r="P9" s="76">
        <v>1</v>
      </c>
      <c r="Q9" s="71">
        <f>VLOOKUP(O9,'Matriz de Carga'!$B$3:$C$59,2,0)*P9</f>
        <v>16465</v>
      </c>
      <c r="R9" s="73" t="s">
        <v>317</v>
      </c>
      <c r="S9" s="73" t="s">
        <v>318</v>
      </c>
      <c r="T9" s="68">
        <v>1</v>
      </c>
      <c r="U9" s="48">
        <f>VLOOKUP(S9,'Matriz de Carga'!$B$3:$C$59,2,0)*T9</f>
        <v>4460</v>
      </c>
      <c r="V9" s="66" t="s">
        <v>137</v>
      </c>
      <c r="W9" s="67" t="s">
        <v>136</v>
      </c>
      <c r="X9" s="76">
        <v>1</v>
      </c>
      <c r="Y9" s="71">
        <f>VLOOKUP(W9,'Matriz de Carga'!$B$3:$C$59,2,0)*X9</f>
        <v>16465</v>
      </c>
    </row>
    <row r="10" spans="1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66" t="s">
        <v>319</v>
      </c>
      <c r="G10" s="67" t="s">
        <v>320</v>
      </c>
      <c r="H10" s="68">
        <v>1</v>
      </c>
      <c r="I10" s="71">
        <f>VLOOKUP(G10,'Matriz de Carga'!$B$3:$C$59,2,0)*H10</f>
        <v>32683</v>
      </c>
      <c r="J10" s="72"/>
      <c r="K10" s="73"/>
      <c r="L10" s="68"/>
      <c r="M10" s="48"/>
      <c r="N10" s="66" t="s">
        <v>297</v>
      </c>
      <c r="O10" s="88" t="s">
        <v>302</v>
      </c>
      <c r="P10" s="76">
        <v>3</v>
      </c>
      <c r="Q10" s="71">
        <f>VLOOKUP(O10,'Matriz de Carga'!$B$3:$C$59,2,0)*P10</f>
        <v>84102</v>
      </c>
      <c r="R10" s="73" t="s">
        <v>346</v>
      </c>
      <c r="S10" s="73" t="s">
        <v>347</v>
      </c>
      <c r="T10" s="68">
        <v>1</v>
      </c>
      <c r="U10" s="48">
        <f>VLOOKUP(S10,'Matriz de Carga'!$B$3:$C$70,2,0)*T10</f>
        <v>23304</v>
      </c>
      <c r="V10" s="66" t="s">
        <v>319</v>
      </c>
      <c r="W10" s="67" t="s">
        <v>320</v>
      </c>
      <c r="X10" s="68">
        <v>1</v>
      </c>
      <c r="Y10" s="71">
        <f>VLOOKUP(W10,'Matriz de Carga'!$B$3:$C$59,2,0)*X10</f>
        <v>32683</v>
      </c>
    </row>
    <row r="11" spans="1:25">
      <c r="B11" s="72"/>
      <c r="C11" s="73"/>
      <c r="D11" s="68"/>
      <c r="E11" s="48"/>
      <c r="F11" s="72" t="s">
        <v>317</v>
      </c>
      <c r="G11" s="73" t="s">
        <v>318</v>
      </c>
      <c r="H11" s="68">
        <v>1</v>
      </c>
      <c r="I11" s="71">
        <f>VLOOKUP(G11,'Matriz de Carga'!$B$3:$C$59,2,0)*H11</f>
        <v>4460</v>
      </c>
      <c r="J11" s="115"/>
      <c r="K11" s="116"/>
      <c r="L11" s="116"/>
      <c r="M11" s="69" t="s">
        <v>361</v>
      </c>
      <c r="N11" s="66" t="s">
        <v>344</v>
      </c>
      <c r="O11" s="88" t="s">
        <v>310</v>
      </c>
      <c r="P11" s="76">
        <v>1</v>
      </c>
      <c r="Q11" s="71">
        <f>VLOOKUP(O11,'Matriz de Carga'!$B$3:$C$59,2,0)*P11</f>
        <v>23752</v>
      </c>
      <c r="V11" s="72" t="s">
        <v>317</v>
      </c>
      <c r="W11" s="73" t="s">
        <v>318</v>
      </c>
      <c r="X11" s="68">
        <v>1</v>
      </c>
      <c r="Y11" s="71">
        <f>VLOOKUP(W11,'Matriz de Carga'!$B$3:$C$59,2,0)*X11</f>
        <v>4460</v>
      </c>
    </row>
    <row r="12" spans="1:25">
      <c r="B12" s="72"/>
      <c r="C12" s="73"/>
      <c r="D12" s="73"/>
      <c r="E12" s="69" t="s">
        <v>361</v>
      </c>
      <c r="F12" s="72"/>
      <c r="G12" s="73"/>
      <c r="H12" s="68"/>
      <c r="I12" s="71"/>
      <c r="J12" s="72"/>
      <c r="K12" s="73"/>
      <c r="L12" s="73"/>
      <c r="M12" s="69" t="s">
        <v>361</v>
      </c>
      <c r="N12" s="66" t="s">
        <v>319</v>
      </c>
      <c r="O12" s="67" t="s">
        <v>320</v>
      </c>
      <c r="P12" s="68">
        <v>1</v>
      </c>
      <c r="Q12" s="71">
        <f>VLOOKUP(O12,'Matriz de Carga'!$B$3:$C$59,2,0)*P12</f>
        <v>32683</v>
      </c>
      <c r="R12" s="67"/>
      <c r="S12" s="67"/>
      <c r="T12" s="76"/>
      <c r="U12" s="48"/>
      <c r="V12" s="72"/>
      <c r="W12" s="73"/>
      <c r="X12" s="68"/>
      <c r="Y12" s="71"/>
    </row>
    <row r="13" spans="1:25">
      <c r="B13" s="72"/>
      <c r="C13" s="73"/>
      <c r="D13" s="73"/>
      <c r="E13" s="69"/>
      <c r="F13" s="120"/>
      <c r="I13" s="126"/>
      <c r="J13" s="72"/>
      <c r="K13" s="73"/>
      <c r="L13" s="73"/>
      <c r="M13" s="69"/>
      <c r="N13" s="72" t="s">
        <v>317</v>
      </c>
      <c r="O13" s="73" t="s">
        <v>318</v>
      </c>
      <c r="P13" s="68">
        <v>1</v>
      </c>
      <c r="Q13" s="71">
        <f>VLOOKUP(O13,'Matriz de Carga'!$B$3:$C$59,2,0)*P13</f>
        <v>4460</v>
      </c>
      <c r="R13" s="73"/>
      <c r="S13" s="73"/>
      <c r="T13" s="73"/>
      <c r="U13" s="69"/>
      <c r="V13" s="120"/>
      <c r="Y13" s="126"/>
    </row>
    <row r="14" spans="1:25">
      <c r="B14" s="72"/>
      <c r="C14" s="73"/>
      <c r="D14" s="73"/>
      <c r="E14" s="69" t="s">
        <v>361</v>
      </c>
      <c r="F14" s="72"/>
      <c r="G14" s="73"/>
      <c r="H14" s="68"/>
      <c r="I14" s="71"/>
      <c r="J14" s="72"/>
      <c r="K14" s="73"/>
      <c r="L14" s="73"/>
      <c r="M14" s="69" t="s">
        <v>361</v>
      </c>
      <c r="N14" s="72" t="s">
        <v>321</v>
      </c>
      <c r="O14" s="73" t="s">
        <v>322</v>
      </c>
      <c r="P14" s="68">
        <v>1</v>
      </c>
      <c r="Q14" s="71">
        <f>VLOOKUP(O14,'Matriz de Carga'!$B$3:$C$59,2,0)*P14</f>
        <v>9782</v>
      </c>
      <c r="R14" s="73"/>
      <c r="S14" s="73"/>
      <c r="T14" s="73"/>
      <c r="U14" s="69" t="s">
        <v>361</v>
      </c>
      <c r="V14" s="72"/>
      <c r="W14" s="73"/>
      <c r="X14" s="68"/>
      <c r="Y14" s="71"/>
    </row>
    <row r="15" spans="1:25">
      <c r="B15" s="72"/>
      <c r="C15" s="73"/>
      <c r="D15" s="73"/>
      <c r="E15" s="69"/>
      <c r="F15" s="72"/>
      <c r="G15" s="73"/>
      <c r="H15" s="68"/>
      <c r="I15" s="71"/>
      <c r="J15" s="72"/>
      <c r="K15" s="73"/>
      <c r="L15" s="73"/>
      <c r="M15" s="69"/>
      <c r="N15" s="72" t="s">
        <v>323</v>
      </c>
      <c r="O15" s="73" t="s">
        <v>324</v>
      </c>
      <c r="P15" s="68">
        <v>1</v>
      </c>
      <c r="Q15" s="71">
        <f>VLOOKUP(O15,'Matriz de Carga'!$B$3:$C$59,2,0)*P15</f>
        <v>13960</v>
      </c>
      <c r="R15" s="73"/>
      <c r="S15" s="73"/>
      <c r="T15" s="73"/>
      <c r="U15" s="69"/>
      <c r="V15" s="72"/>
      <c r="W15" s="73"/>
      <c r="X15" s="68"/>
      <c r="Y15" s="71"/>
    </row>
    <row r="16" spans="1:25">
      <c r="B16" s="72"/>
      <c r="C16" s="73"/>
      <c r="D16" s="73"/>
      <c r="E16" s="69" t="str">
        <f>IFERROR(#REF!/(1-#REF!),"")</f>
        <v/>
      </c>
      <c r="F16" s="72"/>
      <c r="G16" s="73"/>
      <c r="H16" s="68"/>
      <c r="I16" s="71"/>
      <c r="J16" s="72"/>
      <c r="K16" s="73"/>
      <c r="L16" s="73"/>
      <c r="M16" s="69" t="str">
        <f>IFERROR(#REF!/(1-#REF!),"")</f>
        <v/>
      </c>
      <c r="N16" s="120"/>
      <c r="Q16" s="126"/>
      <c r="R16" s="73"/>
      <c r="S16" s="73"/>
      <c r="T16" s="73"/>
      <c r="U16" s="69" t="str">
        <f>IFERROR(#REF!/(1-#REF!),"")</f>
        <v/>
      </c>
      <c r="V16" s="66"/>
      <c r="W16" s="88"/>
      <c r="X16" s="76"/>
      <c r="Y16" s="70" t="str">
        <f>IFERROR(#REF!/(1-#REF!),"")</f>
        <v/>
      </c>
    </row>
    <row r="17" spans="2:25">
      <c r="B17" s="74" t="s">
        <v>362</v>
      </c>
      <c r="C17" s="75"/>
      <c r="D17" s="75"/>
      <c r="E17" s="77">
        <f>SUM(E6:E16)</f>
        <v>140104</v>
      </c>
      <c r="F17" s="74" t="s">
        <v>362</v>
      </c>
      <c r="G17" s="75"/>
      <c r="H17" s="75"/>
      <c r="I17" s="78">
        <f>SUM(I6:I16)</f>
        <v>183935</v>
      </c>
      <c r="J17" s="74" t="s">
        <v>362</v>
      </c>
      <c r="K17" s="75"/>
      <c r="L17" s="75"/>
      <c r="M17" s="77">
        <f>SUM(M6:M16)</f>
        <v>134129</v>
      </c>
      <c r="N17" s="74" t="s">
        <v>362</v>
      </c>
      <c r="O17" s="75"/>
      <c r="P17" s="75"/>
      <c r="Q17" s="78">
        <f>SUM(Q6:Q15)</f>
        <v>315531</v>
      </c>
      <c r="R17" s="75" t="s">
        <v>362</v>
      </c>
      <c r="S17" s="75"/>
      <c r="T17" s="75"/>
      <c r="U17" s="77">
        <f>SUM(U6:U16)</f>
        <v>157433</v>
      </c>
      <c r="V17" s="74" t="s">
        <v>362</v>
      </c>
      <c r="W17" s="75"/>
      <c r="X17" s="75"/>
      <c r="Y17" s="78">
        <f>SUM(Y6:Y16)</f>
        <v>183935</v>
      </c>
    </row>
    <row r="18" spans="2:25" ht="15.75" thickBot="1">
      <c r="B18" s="79" t="s">
        <v>363</v>
      </c>
      <c r="C18" s="80"/>
      <c r="D18" s="80"/>
      <c r="E18" s="81">
        <f>'Matriz de Carga'!G9</f>
        <v>15000</v>
      </c>
      <c r="F18" s="79" t="s">
        <v>363</v>
      </c>
      <c r="G18" s="82"/>
      <c r="H18" s="82"/>
      <c r="I18" s="83">
        <f>'Matriz de Carga'!G9</f>
        <v>15000</v>
      </c>
      <c r="J18" s="79" t="s">
        <v>363</v>
      </c>
      <c r="K18" s="80"/>
      <c r="L18" s="80"/>
      <c r="M18" s="81">
        <f>'Matriz de Carga'!G9</f>
        <v>15000</v>
      </c>
      <c r="N18" s="79" t="s">
        <v>363</v>
      </c>
      <c r="O18" s="82"/>
      <c r="P18" s="82"/>
      <c r="Q18" s="83">
        <f>'Matriz de Carga'!G9</f>
        <v>15000</v>
      </c>
      <c r="R18" s="80" t="s">
        <v>363</v>
      </c>
      <c r="S18" s="80"/>
      <c r="T18" s="80"/>
      <c r="U18" s="81">
        <f>'Matriz de Carga'!G9</f>
        <v>15000</v>
      </c>
      <c r="V18" s="79" t="s">
        <v>363</v>
      </c>
      <c r="W18" s="82"/>
      <c r="X18" s="82"/>
      <c r="Y18" s="83">
        <f>'Matriz de Carga'!G9</f>
        <v>15000</v>
      </c>
    </row>
    <row r="19" spans="2:25" ht="15.75" thickBot="1">
      <c r="B19" s="84" t="s">
        <v>364</v>
      </c>
      <c r="C19" s="85"/>
      <c r="D19" s="85"/>
      <c r="E19" s="86">
        <f>E17+E5+E18</f>
        <v>284884</v>
      </c>
      <c r="F19" s="84" t="s">
        <v>364</v>
      </c>
      <c r="G19" s="85"/>
      <c r="H19" s="85"/>
      <c r="I19" s="86">
        <f>I17+I5+I18</f>
        <v>365795</v>
      </c>
      <c r="J19" s="84" t="s">
        <v>364</v>
      </c>
      <c r="K19" s="85"/>
      <c r="L19" s="85"/>
      <c r="M19" s="86">
        <f>M17+M5+M18</f>
        <v>278909</v>
      </c>
      <c r="N19" s="84" t="s">
        <v>364</v>
      </c>
      <c r="O19" s="85"/>
      <c r="P19" s="85"/>
      <c r="Q19" s="86">
        <f>Q17+Q5+Q18</f>
        <v>553011</v>
      </c>
      <c r="R19" s="84" t="s">
        <v>364</v>
      </c>
      <c r="S19" s="85"/>
      <c r="T19" s="85"/>
      <c r="U19" s="86">
        <f>U17+U5+U18</f>
        <v>311483</v>
      </c>
      <c r="V19" s="84" t="s">
        <v>364</v>
      </c>
      <c r="W19" s="85"/>
      <c r="X19" s="85"/>
      <c r="Y19" s="87">
        <f>Y17+Y5+Y18</f>
        <v>365795</v>
      </c>
    </row>
    <row r="20" spans="2:25" ht="15.75" thickBot="1">
      <c r="B20" s="84" t="s">
        <v>365</v>
      </c>
      <c r="C20" s="85"/>
      <c r="D20" s="85"/>
      <c r="E20" s="86">
        <f>E19*1.19</f>
        <v>339011.95999999996</v>
      </c>
      <c r="F20" s="84" t="s">
        <v>365</v>
      </c>
      <c r="G20" s="85"/>
      <c r="H20" s="85"/>
      <c r="I20" s="86">
        <f>I19*1.19</f>
        <v>435296.05</v>
      </c>
      <c r="J20" s="84" t="s">
        <v>365</v>
      </c>
      <c r="K20" s="85"/>
      <c r="L20" s="85"/>
      <c r="M20" s="86">
        <f>M19*1.19</f>
        <v>331901.70999999996</v>
      </c>
      <c r="N20" s="84" t="s">
        <v>365</v>
      </c>
      <c r="O20" s="85"/>
      <c r="P20" s="85"/>
      <c r="Q20" s="86">
        <f>Q19*1.19</f>
        <v>658083.09</v>
      </c>
      <c r="R20" s="84" t="s">
        <v>365</v>
      </c>
      <c r="S20" s="85"/>
      <c r="T20" s="85"/>
      <c r="U20" s="86">
        <f>U19*1.19</f>
        <v>370664.76999999996</v>
      </c>
      <c r="V20" s="84" t="s">
        <v>365</v>
      </c>
      <c r="W20" s="85"/>
      <c r="X20" s="85"/>
      <c r="Y20" s="87">
        <f>Y19*1.19</f>
        <v>435296.05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Q20"/>
  <sheetViews>
    <sheetView showGridLines="0" workbookViewId="0">
      <selection activeCell="E6" sqref="E6"/>
    </sheetView>
  </sheetViews>
  <sheetFormatPr baseColWidth="10" defaultColWidth="11.42578125" defaultRowHeight="15"/>
  <cols>
    <col min="1" max="1" width="4.7109375" customWidth="1"/>
    <col min="2" max="2" width="19" bestFit="1" customWidth="1"/>
    <col min="3" max="3" width="14.28515625" bestFit="1" customWidth="1"/>
    <col min="4" max="4" width="5" bestFit="1" customWidth="1"/>
    <col min="5" max="5" width="12.7109375" customWidth="1"/>
    <col min="6" max="6" width="19.5703125" customWidth="1"/>
    <col min="7" max="7" width="14.28515625" bestFit="1" customWidth="1"/>
    <col min="8" max="8" width="5" bestFit="1" customWidth="1"/>
    <col min="9" max="9" width="12.7109375" customWidth="1"/>
    <col min="10" max="10" width="20.140625" customWidth="1"/>
    <col min="11" max="11" width="14.28515625" bestFit="1" customWidth="1"/>
    <col min="12" max="12" width="5" bestFit="1" customWidth="1"/>
    <col min="13" max="13" width="12.7109375" customWidth="1"/>
    <col min="14" max="14" width="20.28515625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45" t="s">
        <v>348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7"/>
    </row>
    <row r="2" spans="1:17" ht="15" customHeight="1">
      <c r="A2" s="2"/>
      <c r="B2" s="148" t="s">
        <v>349</v>
      </c>
      <c r="C2" s="149"/>
      <c r="D2" s="149"/>
      <c r="E2" s="149"/>
      <c r="F2" s="150" t="s">
        <v>349</v>
      </c>
      <c r="G2" s="151"/>
      <c r="H2" s="151"/>
      <c r="I2" s="151"/>
      <c r="J2" s="150" t="s">
        <v>349</v>
      </c>
      <c r="K2" s="151"/>
      <c r="L2" s="151"/>
      <c r="M2" s="151"/>
      <c r="N2" s="150" t="s">
        <v>349</v>
      </c>
      <c r="O2" s="151"/>
      <c r="P2" s="151"/>
      <c r="Q2" s="156"/>
    </row>
    <row r="3" spans="1:17" ht="15.75" customHeight="1">
      <c r="A3" s="58"/>
      <c r="B3" s="152" t="s">
        <v>350</v>
      </c>
      <c r="C3" s="153"/>
      <c r="D3" s="153"/>
      <c r="E3" s="153"/>
      <c r="F3" s="154" t="s">
        <v>351</v>
      </c>
      <c r="G3" s="155"/>
      <c r="H3" s="155"/>
      <c r="I3" s="155"/>
      <c r="J3" s="154" t="s">
        <v>352</v>
      </c>
      <c r="K3" s="155"/>
      <c r="L3" s="155"/>
      <c r="M3" s="155"/>
      <c r="N3" s="154" t="s">
        <v>353</v>
      </c>
      <c r="O3" s="155"/>
      <c r="P3" s="155"/>
      <c r="Q3" s="157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91"/>
      <c r="H5" s="102">
        <v>2</v>
      </c>
      <c r="I5" s="90">
        <f>H5*'Matriz de Carga'!G4</f>
        <v>185400</v>
      </c>
      <c r="J5" s="63" t="s">
        <v>357</v>
      </c>
      <c r="K5" s="91"/>
      <c r="L5" s="102">
        <v>2.8</v>
      </c>
      <c r="M5" s="90">
        <f>L5*'Matriz de Carga'!G4</f>
        <v>259559.99999999997</v>
      </c>
      <c r="N5" s="63" t="s">
        <v>357</v>
      </c>
      <c r="O5" s="91"/>
      <c r="P5" s="102">
        <v>2</v>
      </c>
      <c r="Q5" s="65">
        <f>P5*'Matriz de Carga'!G4</f>
        <v>185400</v>
      </c>
    </row>
    <row r="6" spans="1:17">
      <c r="A6" s="18"/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69">
        <f>E6</f>
        <v>96120</v>
      </c>
      <c r="J6" s="66" t="s">
        <v>358</v>
      </c>
      <c r="K6" s="67" t="s">
        <v>359</v>
      </c>
      <c r="L6" s="68">
        <v>4</v>
      </c>
      <c r="M6" s="69">
        <f>E6</f>
        <v>96120</v>
      </c>
      <c r="N6" s="66" t="s">
        <v>358</v>
      </c>
      <c r="O6" s="67" t="s">
        <v>359</v>
      </c>
      <c r="P6" s="68">
        <v>4</v>
      </c>
      <c r="Q6" s="70">
        <f>M6</f>
        <v>96120</v>
      </c>
    </row>
    <row r="7" spans="1:17">
      <c r="A7" s="18"/>
      <c r="B7" s="66" t="s">
        <v>160</v>
      </c>
      <c r="C7" s="67" t="s">
        <v>148</v>
      </c>
      <c r="D7" s="68">
        <v>1</v>
      </c>
      <c r="E7" s="48">
        <f>VLOOKUP(C7,'Matriz de Carga'!$B:$C,2,0)*D7</f>
        <v>9003</v>
      </c>
      <c r="F7" s="66" t="s">
        <v>160</v>
      </c>
      <c r="G7" s="67" t="s">
        <v>148</v>
      </c>
      <c r="H7" s="68">
        <v>1</v>
      </c>
      <c r="I7" s="48">
        <f>VLOOKUP(G7,'Matriz de Carga'!$B:$C,2,0)*H7</f>
        <v>9003</v>
      </c>
      <c r="J7" s="66" t="s">
        <v>160</v>
      </c>
      <c r="K7" s="67" t="s">
        <v>148</v>
      </c>
      <c r="L7" s="68">
        <v>1</v>
      </c>
      <c r="M7" s="48">
        <f>VLOOKUP(K7,'Matriz de Carga'!$B:$C,2,0)*L7</f>
        <v>9003</v>
      </c>
      <c r="N7" s="66" t="s">
        <v>160</v>
      </c>
      <c r="O7" s="67" t="s">
        <v>148</v>
      </c>
      <c r="P7" s="68">
        <v>1</v>
      </c>
      <c r="Q7" s="71">
        <f>VLOOKUP(O7,'Matriz de Carga'!$B:$C,2,0)*P7</f>
        <v>9003</v>
      </c>
    </row>
    <row r="8" spans="1:17">
      <c r="B8" s="66" t="s">
        <v>137</v>
      </c>
      <c r="C8" s="67" t="s">
        <v>143</v>
      </c>
      <c r="D8" s="68">
        <v>1</v>
      </c>
      <c r="E8" s="48">
        <f>VLOOKUP(C8,'Matriz de Carga'!$B:$C,2,0)*D8</f>
        <v>21869</v>
      </c>
      <c r="F8" s="66" t="s">
        <v>24</v>
      </c>
      <c r="G8" s="67" t="s">
        <v>149</v>
      </c>
      <c r="H8" s="68">
        <v>1</v>
      </c>
      <c r="I8" s="48">
        <f>VLOOKUP(G8,'Matriz de Carga'!$B:$C,2,0)*H8</f>
        <v>19565</v>
      </c>
      <c r="J8" s="66" t="s">
        <v>24</v>
      </c>
      <c r="K8" s="67" t="s">
        <v>149</v>
      </c>
      <c r="L8" s="68">
        <v>1</v>
      </c>
      <c r="M8" s="48">
        <f>VLOOKUP(K8,'Matriz de Carga'!$B:$C,2,0)*L8</f>
        <v>19565</v>
      </c>
      <c r="N8" s="66" t="s">
        <v>24</v>
      </c>
      <c r="O8" s="67" t="s">
        <v>149</v>
      </c>
      <c r="P8" s="68">
        <v>1</v>
      </c>
      <c r="Q8" s="71">
        <f>VLOOKUP(O8,'Matriz de Carga'!$B:$C,2,0)*P8</f>
        <v>19565</v>
      </c>
    </row>
    <row r="9" spans="1:17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137</v>
      </c>
      <c r="G9" s="67" t="s">
        <v>143</v>
      </c>
      <c r="H9" s="68">
        <v>1</v>
      </c>
      <c r="I9" s="48">
        <f>VLOOKUP(G9,'Matriz de Carga'!$B:$C,2,0)*H9</f>
        <v>21869</v>
      </c>
      <c r="J9" s="66" t="s">
        <v>297</v>
      </c>
      <c r="K9" s="67" t="s">
        <v>150</v>
      </c>
      <c r="L9" s="68">
        <v>4</v>
      </c>
      <c r="M9" s="48">
        <f>VLOOKUP(K9,'Matriz de Carga'!$B:$C,2,0)*L9</f>
        <v>47144</v>
      </c>
      <c r="N9" s="66" t="s">
        <v>137</v>
      </c>
      <c r="O9" s="67" t="s">
        <v>143</v>
      </c>
      <c r="P9" s="68">
        <v>1</v>
      </c>
      <c r="Q9" s="71">
        <f>VLOOKUP(O9,'Matriz de Carga'!$B:$C,2,0)*P9</f>
        <v>21869</v>
      </c>
    </row>
    <row r="10" spans="1:17">
      <c r="B10" s="66" t="s">
        <v>290</v>
      </c>
      <c r="C10" s="67" t="s">
        <v>291</v>
      </c>
      <c r="D10" s="68">
        <v>1</v>
      </c>
      <c r="E10" s="48">
        <f>VLOOKUP(C10,'Matriz de Carga'!$B$3:$C$59,2,0)*D10</f>
        <v>9594</v>
      </c>
      <c r="F10" s="66" t="s">
        <v>360</v>
      </c>
      <c r="G10" s="67" t="s">
        <v>314</v>
      </c>
      <c r="H10" s="68">
        <v>1</v>
      </c>
      <c r="I10" s="48">
        <f>VLOOKUP(G10,'Matriz de Carga'!$B:$C,2,0)*H10</f>
        <v>4907</v>
      </c>
      <c r="J10" s="66" t="s">
        <v>137</v>
      </c>
      <c r="K10" s="67" t="s">
        <v>143</v>
      </c>
      <c r="L10" s="68">
        <v>1</v>
      </c>
      <c r="M10" s="48">
        <f>VLOOKUP(K10,'Matriz de Carga'!$B:$C,2,0)*L10</f>
        <v>21869</v>
      </c>
      <c r="N10" s="66" t="s">
        <v>360</v>
      </c>
      <c r="O10" s="67" t="s">
        <v>314</v>
      </c>
      <c r="P10" s="68">
        <v>1</v>
      </c>
      <c r="Q10" s="71">
        <f>VLOOKUP(O10,'Matriz de Carga'!$B:$C,2,0)*P10</f>
        <v>4907</v>
      </c>
    </row>
    <row r="11" spans="1:17">
      <c r="B11" s="115"/>
      <c r="C11" s="116"/>
      <c r="D11" s="116"/>
      <c r="E11" s="69" t="s">
        <v>361</v>
      </c>
      <c r="F11" s="66" t="s">
        <v>290</v>
      </c>
      <c r="G11" s="67" t="s">
        <v>291</v>
      </c>
      <c r="H11" s="68">
        <v>1</v>
      </c>
      <c r="I11" s="48">
        <f>VLOOKUP(G11,'Matriz de Carga'!$B$3:$C$59,2,0)*H11</f>
        <v>9594</v>
      </c>
      <c r="J11" s="66" t="s">
        <v>306</v>
      </c>
      <c r="K11" s="67" t="s">
        <v>157</v>
      </c>
      <c r="L11" s="76">
        <v>1</v>
      </c>
      <c r="M11" s="48">
        <f>VLOOKUP(K11,'Matriz de Carga'!$B:$C,2,0)*L11</f>
        <v>54888</v>
      </c>
      <c r="N11" s="66" t="s">
        <v>290</v>
      </c>
      <c r="O11" s="67" t="s">
        <v>291</v>
      </c>
      <c r="P11" s="68">
        <v>1</v>
      </c>
      <c r="Q11" s="71">
        <f>VLOOKUP(O11,'Matriz de Carga'!$B$3:$C$59,2,0)*P11</f>
        <v>9594</v>
      </c>
    </row>
    <row r="12" spans="1:17">
      <c r="B12" s="72"/>
      <c r="C12" s="73"/>
      <c r="D12" s="73"/>
      <c r="E12" s="69" t="s">
        <v>361</v>
      </c>
      <c r="F12" s="66" t="s">
        <v>319</v>
      </c>
      <c r="G12" s="67" t="s">
        <v>320</v>
      </c>
      <c r="H12" s="68">
        <v>1.1499999999999999</v>
      </c>
      <c r="I12" s="48">
        <f>VLOOKUP(G12,'Matriz de Carga'!$B$3:$C$59,2,0)*H12</f>
        <v>37585.449999999997</v>
      </c>
      <c r="J12" s="66" t="s">
        <v>305</v>
      </c>
      <c r="K12" s="67" t="s">
        <v>151</v>
      </c>
      <c r="L12" s="68">
        <v>1</v>
      </c>
      <c r="M12" s="48">
        <f>VLOOKUP(K12,'Matriz de Carga'!$B:$C,2,0)*L12</f>
        <v>21796</v>
      </c>
      <c r="N12" s="66" t="s">
        <v>319</v>
      </c>
      <c r="O12" s="67" t="s">
        <v>320</v>
      </c>
      <c r="P12" s="68">
        <v>1.1499999999999999</v>
      </c>
      <c r="Q12" s="71">
        <f>VLOOKUP(O12,'Matriz de Carga'!$B$3:$C$59,2,0)*P12</f>
        <v>37585.449999999997</v>
      </c>
    </row>
    <row r="13" spans="1:17">
      <c r="B13" s="72"/>
      <c r="C13" s="73"/>
      <c r="D13" s="73"/>
      <c r="E13" s="69" t="s">
        <v>361</v>
      </c>
      <c r="F13" s="66"/>
      <c r="G13" s="67"/>
      <c r="H13" s="68"/>
      <c r="I13" s="48"/>
      <c r="J13" s="66" t="s">
        <v>360</v>
      </c>
      <c r="K13" s="67" t="s">
        <v>314</v>
      </c>
      <c r="L13" s="68">
        <v>1</v>
      </c>
      <c r="M13" s="48">
        <f>VLOOKUP(K13,'Matriz de Carga'!$B:$C,2,0)*L13</f>
        <v>4907</v>
      </c>
      <c r="N13" s="66"/>
      <c r="O13" s="67"/>
      <c r="P13" s="68"/>
      <c r="Q13" s="71"/>
    </row>
    <row r="14" spans="1:17">
      <c r="B14" s="72"/>
      <c r="C14" s="73"/>
      <c r="D14" s="73"/>
      <c r="E14" s="69" t="s">
        <v>361</v>
      </c>
      <c r="F14" s="66"/>
      <c r="G14" s="67"/>
      <c r="H14" s="67"/>
      <c r="I14" s="69" t="s">
        <v>361</v>
      </c>
      <c r="J14" s="66" t="s">
        <v>290</v>
      </c>
      <c r="K14" s="67" t="s">
        <v>291</v>
      </c>
      <c r="L14" s="68">
        <v>1</v>
      </c>
      <c r="M14" s="48">
        <f>VLOOKUP(K14,'Matriz de Carga'!$B$3:$C$59,2,0)*L14</f>
        <v>9594</v>
      </c>
      <c r="N14" s="66"/>
      <c r="O14" s="67"/>
      <c r="P14" s="76"/>
      <c r="Q14" s="71"/>
    </row>
    <row r="15" spans="1:17">
      <c r="B15" s="72"/>
      <c r="C15" s="73"/>
      <c r="D15" s="73"/>
      <c r="E15" s="69" t="str">
        <f>IFERROR(#REF!/(1-#REF!),"")</f>
        <v/>
      </c>
      <c r="F15" s="66"/>
      <c r="G15" s="67"/>
      <c r="H15" s="67"/>
      <c r="I15" s="69" t="str">
        <f>IFERROR(#REF!/(1-#REF!),"")</f>
        <v/>
      </c>
      <c r="J15" s="66" t="s">
        <v>319</v>
      </c>
      <c r="K15" s="67" t="s">
        <v>320</v>
      </c>
      <c r="L15" s="68">
        <v>1.1499999999999999</v>
      </c>
      <c r="M15" s="48">
        <f>VLOOKUP(K15,'Matriz de Carga'!$B$3:$C$59,2,0)*L15</f>
        <v>37585.449999999997</v>
      </c>
      <c r="N15" s="66"/>
      <c r="O15" s="67"/>
      <c r="P15" s="67"/>
      <c r="Q15" s="70" t="str">
        <f>IFERROR(#REF!/(1-#REF!),"")</f>
        <v/>
      </c>
    </row>
    <row r="16" spans="1:17">
      <c r="B16" s="74" t="s">
        <v>362</v>
      </c>
      <c r="C16" s="75"/>
      <c r="D16" s="75"/>
      <c r="E16" s="77">
        <f>SUM(E6:E15)</f>
        <v>141493</v>
      </c>
      <c r="F16" s="74" t="s">
        <v>362</v>
      </c>
      <c r="G16" s="75"/>
      <c r="H16" s="75"/>
      <c r="I16" s="77">
        <f>SUM(I6:I15)</f>
        <v>198643.45</v>
      </c>
      <c r="J16" s="74" t="s">
        <v>362</v>
      </c>
      <c r="K16" s="75"/>
      <c r="L16" s="75"/>
      <c r="M16" s="77">
        <f>SUM(M6:M15)</f>
        <v>322471.45</v>
      </c>
      <c r="N16" s="74" t="s">
        <v>362</v>
      </c>
      <c r="O16" s="75"/>
      <c r="P16" s="75"/>
      <c r="Q16" s="78">
        <f>SUM(Q6:Q15)</f>
        <v>198643.45</v>
      </c>
    </row>
    <row r="17" spans="2:17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1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84" t="s">
        <v>364</v>
      </c>
      <c r="C18" s="85"/>
      <c r="D18" s="85"/>
      <c r="E18" s="86">
        <f>E16+E5+E17</f>
        <v>286273</v>
      </c>
      <c r="F18" s="84" t="s">
        <v>364</v>
      </c>
      <c r="G18" s="85"/>
      <c r="H18" s="85"/>
      <c r="I18" s="86">
        <f>I16+I5+I17</f>
        <v>399043.45</v>
      </c>
      <c r="J18" s="84" t="s">
        <v>364</v>
      </c>
      <c r="K18" s="85"/>
      <c r="L18" s="85"/>
      <c r="M18" s="86">
        <f>M16+M5+M17</f>
        <v>597031.44999999995</v>
      </c>
      <c r="N18" s="84" t="s">
        <v>364</v>
      </c>
      <c r="O18" s="85"/>
      <c r="P18" s="85"/>
      <c r="Q18" s="87">
        <f>Q16+Q5+Q17</f>
        <v>399043.45</v>
      </c>
    </row>
    <row r="19" spans="2:17" ht="15.75" thickBot="1">
      <c r="B19" s="84" t="s">
        <v>365</v>
      </c>
      <c r="C19" s="85"/>
      <c r="D19" s="85"/>
      <c r="E19" s="86">
        <f>E18*1.19</f>
        <v>340664.87</v>
      </c>
      <c r="F19" s="84" t="s">
        <v>366</v>
      </c>
      <c r="G19" s="85"/>
      <c r="H19" s="85"/>
      <c r="I19" s="86">
        <f>I18*1.19</f>
        <v>474861.70549999998</v>
      </c>
      <c r="J19" s="84" t="s">
        <v>366</v>
      </c>
      <c r="K19" s="85"/>
      <c r="L19" s="85"/>
      <c r="M19" s="86">
        <f>M18*1.19</f>
        <v>710467.4254999999</v>
      </c>
      <c r="N19" s="84" t="s">
        <v>366</v>
      </c>
      <c r="O19" s="85"/>
      <c r="P19" s="85"/>
      <c r="Q19" s="87">
        <f>Q18*1.19</f>
        <v>474861.70549999998</v>
      </c>
    </row>
    <row r="20" spans="2:17">
      <c r="E20" s="40"/>
      <c r="I20" s="40"/>
      <c r="M20" s="40"/>
      <c r="Q20" s="40"/>
    </row>
  </sheetData>
  <sheetProtection selectLockedCells="1" selectUnlockedCells="1"/>
  <mergeCells count="9">
    <mergeCell ref="B1:Q1"/>
    <mergeCell ref="B2:E2"/>
    <mergeCell ref="F2:I2"/>
    <mergeCell ref="B3:E3"/>
    <mergeCell ref="F3:I3"/>
    <mergeCell ref="J2:M2"/>
    <mergeCell ref="J3:M3"/>
    <mergeCell ref="N2:Q2"/>
    <mergeCell ref="N3:Q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9"/>
  <sheetViews>
    <sheetView showGridLines="0" zoomScaleNormal="100" workbookViewId="0">
      <selection activeCell="J25" sqref="J25"/>
    </sheetView>
  </sheetViews>
  <sheetFormatPr baseColWidth="10" defaultColWidth="11.42578125" defaultRowHeight="15"/>
  <cols>
    <col min="1" max="1" width="4.7109375" customWidth="1"/>
    <col min="2" max="2" width="19" bestFit="1" customWidth="1"/>
    <col min="3" max="3" width="14.28515625" bestFit="1" customWidth="1"/>
    <col min="4" max="4" width="5" bestFit="1" customWidth="1"/>
    <col min="5" max="5" width="8" bestFit="1" customWidth="1"/>
    <col min="6" max="6" width="19" bestFit="1" customWidth="1"/>
    <col min="7" max="7" width="14.28515625" bestFit="1" customWidth="1"/>
    <col min="8" max="8" width="5" bestFit="1" customWidth="1"/>
    <col min="9" max="9" width="8" bestFit="1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8" t="s">
        <v>367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1" ht="15" customHeight="1">
      <c r="A2" s="2"/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50" t="s">
        <v>349</v>
      </c>
      <c r="K2" s="151"/>
      <c r="L2" s="151"/>
      <c r="M2" s="151"/>
      <c r="N2" s="150" t="s">
        <v>349</v>
      </c>
      <c r="O2" s="151"/>
      <c r="P2" s="151"/>
      <c r="Q2" s="151"/>
      <c r="R2" s="150" t="s">
        <v>349</v>
      </c>
      <c r="S2" s="151"/>
      <c r="T2" s="151"/>
      <c r="U2" s="156"/>
    </row>
    <row r="3" spans="1:21" ht="15.75" customHeight="1">
      <c r="A3" s="2"/>
      <c r="B3" s="161" t="s">
        <v>368</v>
      </c>
      <c r="C3" s="162"/>
      <c r="D3" s="162"/>
      <c r="E3" s="162"/>
      <c r="F3" s="161" t="s">
        <v>369</v>
      </c>
      <c r="G3" s="162"/>
      <c r="H3" s="162"/>
      <c r="I3" s="162"/>
      <c r="J3" s="163" t="s">
        <v>351</v>
      </c>
      <c r="K3" s="164"/>
      <c r="L3" s="164"/>
      <c r="M3" s="164"/>
      <c r="N3" s="163" t="s">
        <v>352</v>
      </c>
      <c r="O3" s="164"/>
      <c r="P3" s="164"/>
      <c r="Q3" s="164"/>
      <c r="R3" s="163" t="s">
        <v>353</v>
      </c>
      <c r="S3" s="164"/>
      <c r="T3" s="164"/>
      <c r="U3" s="165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91"/>
      <c r="L5" s="102">
        <v>1.8</v>
      </c>
      <c r="M5" s="90">
        <f>L5*'Matriz de Carga'!G4</f>
        <v>166860</v>
      </c>
      <c r="N5" s="63" t="s">
        <v>357</v>
      </c>
      <c r="O5" s="91"/>
      <c r="P5" s="102">
        <v>2.2999999999999998</v>
      </c>
      <c r="Q5" s="90">
        <f>P5*'Matriz de Carga'!G4</f>
        <v>213209.99999999997</v>
      </c>
      <c r="R5" s="63" t="s">
        <v>357</v>
      </c>
      <c r="S5" s="91"/>
      <c r="T5" s="102">
        <v>1.8</v>
      </c>
      <c r="U5" s="65">
        <f>T5*'Matriz de Carga'!G4</f>
        <v>166860</v>
      </c>
    </row>
    <row r="6" spans="1:21">
      <c r="B6" s="66" t="s">
        <v>358</v>
      </c>
      <c r="C6" s="67" t="s">
        <v>359</v>
      </c>
      <c r="D6" s="68">
        <v>4.5</v>
      </c>
      <c r="E6" s="69">
        <f>D6*'Matriz de Carga'!G8</f>
        <v>108135</v>
      </c>
      <c r="F6" s="66" t="s">
        <v>358</v>
      </c>
      <c r="G6" s="67" t="s">
        <v>359</v>
      </c>
      <c r="H6" s="68">
        <v>4.5</v>
      </c>
      <c r="I6" s="69">
        <f>H6*'Matriz de Carga'!G8</f>
        <v>108135</v>
      </c>
      <c r="J6" s="66" t="s">
        <v>358</v>
      </c>
      <c r="K6" s="67" t="s">
        <v>359</v>
      </c>
      <c r="L6" s="68">
        <v>4.5</v>
      </c>
      <c r="M6" s="69">
        <f>E6</f>
        <v>108135</v>
      </c>
      <c r="N6" s="66" t="s">
        <v>358</v>
      </c>
      <c r="O6" s="67" t="s">
        <v>359</v>
      </c>
      <c r="P6" s="68">
        <v>4.5</v>
      </c>
      <c r="Q6" s="69">
        <f>E6</f>
        <v>108135</v>
      </c>
      <c r="R6" s="66" t="s">
        <v>358</v>
      </c>
      <c r="S6" s="67" t="s">
        <v>359</v>
      </c>
      <c r="T6" s="68">
        <v>4.5</v>
      </c>
      <c r="U6" s="70">
        <f>E6</f>
        <v>108135</v>
      </c>
    </row>
    <row r="7" spans="1:21">
      <c r="B7" s="66" t="s">
        <v>160</v>
      </c>
      <c r="C7" s="88" t="s">
        <v>285</v>
      </c>
      <c r="D7" s="68">
        <v>1</v>
      </c>
      <c r="E7" s="48">
        <f>VLOOKUP(C7,'Matriz de Carga'!$B:$C,2,0)*D7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Carga'!$B:$C,2,0)*H7</f>
        <v>17084</v>
      </c>
      <c r="J7" s="66" t="s">
        <v>160</v>
      </c>
      <c r="K7" s="88" t="s">
        <v>285</v>
      </c>
      <c r="L7" s="68">
        <v>1</v>
      </c>
      <c r="M7" s="48">
        <f>VLOOKUP(K7,'Matriz de Carga'!$B:$C,2,0)*L7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Carga'!$B:$C,2,0)*P7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Carga'!$B:$C,2,0)*T7</f>
        <v>17084</v>
      </c>
    </row>
    <row r="8" spans="1:21">
      <c r="B8" s="66" t="s">
        <v>137</v>
      </c>
      <c r="C8" s="67" t="s">
        <v>143</v>
      </c>
      <c r="D8" s="68">
        <v>1</v>
      </c>
      <c r="E8" s="48">
        <f>VLOOKUP(C8,'Matriz de Carga'!$B:$C,2,0)*D8</f>
        <v>21869</v>
      </c>
      <c r="F8" s="66" t="s">
        <v>137</v>
      </c>
      <c r="G8" s="67" t="s">
        <v>143</v>
      </c>
      <c r="H8" s="68">
        <v>1</v>
      </c>
      <c r="I8" s="48">
        <f>VLOOKUP(G8,'Matriz de Carga'!$B:$C,2,0)*H8</f>
        <v>21869</v>
      </c>
      <c r="J8" s="66" t="s">
        <v>24</v>
      </c>
      <c r="K8" s="67" t="s">
        <v>135</v>
      </c>
      <c r="L8" s="68">
        <v>1</v>
      </c>
      <c r="M8" s="48">
        <f>VLOOKUP(K8,'Matriz de Carga'!$B:$C,2,0)*L8</f>
        <v>28899</v>
      </c>
      <c r="N8" s="66" t="s">
        <v>24</v>
      </c>
      <c r="O8" s="67" t="s">
        <v>135</v>
      </c>
      <c r="P8" s="68">
        <v>1</v>
      </c>
      <c r="Q8" s="48">
        <f>VLOOKUP(O8,'Matriz de Carga'!$B:$C,2,0)*P8</f>
        <v>28899</v>
      </c>
      <c r="R8" s="66" t="s">
        <v>24</v>
      </c>
      <c r="S8" s="67" t="s">
        <v>135</v>
      </c>
      <c r="T8" s="68">
        <v>1</v>
      </c>
      <c r="U8" s="71">
        <f>VLOOKUP(S8,'Matriz de Carga'!$B:$C,2,0)*T8</f>
        <v>28899</v>
      </c>
    </row>
    <row r="9" spans="1:21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360</v>
      </c>
      <c r="G9" s="67" t="s">
        <v>314</v>
      </c>
      <c r="H9" s="68">
        <v>1</v>
      </c>
      <c r="I9" s="48">
        <f>VLOOKUP(G9,'Matriz de Carga'!$B:$C,2,0)*H9</f>
        <v>4907</v>
      </c>
      <c r="J9" s="66" t="s">
        <v>137</v>
      </c>
      <c r="K9" s="67" t="s">
        <v>143</v>
      </c>
      <c r="L9" s="68">
        <v>1</v>
      </c>
      <c r="M9" s="48">
        <f>VLOOKUP(K9,'Matriz de Carga'!$B:$C,2,0)*L9</f>
        <v>21869</v>
      </c>
      <c r="N9" s="66" t="s">
        <v>137</v>
      </c>
      <c r="O9" s="67" t="s">
        <v>143</v>
      </c>
      <c r="P9" s="68">
        <v>1</v>
      </c>
      <c r="Q9" s="48">
        <f>VLOOKUP(O9,'Matriz de Carga'!$B:$C,2,0)*P9</f>
        <v>21869</v>
      </c>
      <c r="R9" s="66" t="s">
        <v>137</v>
      </c>
      <c r="S9" s="67" t="s">
        <v>143</v>
      </c>
      <c r="T9" s="68">
        <v>1</v>
      </c>
      <c r="U9" s="71">
        <f>VLOOKUP(S9,'Matriz de Carga'!$B:$C,2,0)*T9</f>
        <v>21869</v>
      </c>
    </row>
    <row r="10" spans="1:21">
      <c r="B10" s="66" t="s">
        <v>290</v>
      </c>
      <c r="C10" s="67" t="s">
        <v>316</v>
      </c>
      <c r="D10" s="68">
        <v>1</v>
      </c>
      <c r="E10" s="48">
        <f>VLOOKUP(C10,'Matriz de Carga'!$B$3:$C$59,2,0)*D10</f>
        <v>5975</v>
      </c>
      <c r="F10" s="72" t="s">
        <v>317</v>
      </c>
      <c r="G10" s="73" t="s">
        <v>318</v>
      </c>
      <c r="H10" s="68">
        <v>1</v>
      </c>
      <c r="I10" s="48">
        <f>VLOOKUP(G10,'Matriz de Carga'!$B$3:$C$59,2,0)*H10</f>
        <v>4460</v>
      </c>
      <c r="J10" s="66" t="s">
        <v>360</v>
      </c>
      <c r="K10" s="67" t="s">
        <v>314</v>
      </c>
      <c r="L10" s="68">
        <v>1</v>
      </c>
      <c r="M10" s="48">
        <f>VLOOKUP(K10,'Matriz de Carga'!$B:$C,2,0)*L10</f>
        <v>4907</v>
      </c>
      <c r="N10" s="66" t="s">
        <v>297</v>
      </c>
      <c r="O10" s="67" t="s">
        <v>131</v>
      </c>
      <c r="P10" s="68">
        <v>4</v>
      </c>
      <c r="Q10" s="48">
        <f>VLOOKUP(O10,'Matriz de Carga'!$B:$C,2,0)*P10</f>
        <v>61884</v>
      </c>
      <c r="R10" s="66" t="s">
        <v>360</v>
      </c>
      <c r="S10" s="67" t="s">
        <v>314</v>
      </c>
      <c r="T10" s="68">
        <v>1</v>
      </c>
      <c r="U10" s="71">
        <f>VLOOKUP(S10,'Matriz de Carga'!$B:$C,2,0)*T10</f>
        <v>4907</v>
      </c>
    </row>
    <row r="11" spans="1:21">
      <c r="B11" s="72" t="s">
        <v>317</v>
      </c>
      <c r="C11" s="73" t="s">
        <v>318</v>
      </c>
      <c r="D11" s="68">
        <v>1</v>
      </c>
      <c r="E11" s="48">
        <f>VLOOKUP(C11,'Matriz de Carga'!$B$3:$C$59,2,0)*D11</f>
        <v>4460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48">
        <f>VLOOKUP(K11,'Matriz de Carga'!$B$3:$C$59,2,0)*L11</f>
        <v>4460</v>
      </c>
      <c r="N11" s="66" t="s">
        <v>306</v>
      </c>
      <c r="O11" s="88" t="s">
        <v>139</v>
      </c>
      <c r="P11" s="68">
        <v>1</v>
      </c>
      <c r="Q11" s="48">
        <f>VLOOKUP(O11,'Matriz de Carga'!$B:$C,2,0)*P11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66" t="s">
        <v>319</v>
      </c>
      <c r="K12" s="67" t="s">
        <v>320</v>
      </c>
      <c r="L12" s="68">
        <v>1</v>
      </c>
      <c r="M12" s="48">
        <f>VLOOKUP(K12,'Matriz de Carga'!$B$3:$C$59,2,0)*L12</f>
        <v>32683</v>
      </c>
      <c r="N12" s="66" t="s">
        <v>370</v>
      </c>
      <c r="O12" s="88" t="s">
        <v>309</v>
      </c>
      <c r="P12" s="76">
        <v>1</v>
      </c>
      <c r="Q12" s="48">
        <f>VLOOKUP(O12,'Matriz de Carga'!$B:$C,2,0)*P12</f>
        <v>17858</v>
      </c>
      <c r="R12" s="66" t="s">
        <v>319</v>
      </c>
      <c r="S12" s="67" t="s">
        <v>320</v>
      </c>
      <c r="T12" s="68">
        <v>1</v>
      </c>
      <c r="U12" s="71">
        <f>VLOOKUP(S12,'Matriz de Carga'!$B$3:$C$59,2,0)*T12</f>
        <v>32683</v>
      </c>
    </row>
    <row r="13" spans="1:21">
      <c r="B13" s="72"/>
      <c r="C13" s="73"/>
      <c r="D13" s="73"/>
      <c r="E13" s="69" t="str">
        <f>IFERROR(#REF!/(1-#REF!),"")</f>
        <v/>
      </c>
      <c r="F13" s="72"/>
      <c r="G13" s="73"/>
      <c r="H13" s="73"/>
      <c r="I13" s="69" t="str">
        <f>IFERROR(#REF!/(1-#REF!),"")</f>
        <v/>
      </c>
      <c r="J13" s="66"/>
      <c r="K13" s="67"/>
      <c r="L13" s="68"/>
      <c r="M13" s="48"/>
      <c r="N13" s="66" t="s">
        <v>360</v>
      </c>
      <c r="O13" s="67" t="s">
        <v>314</v>
      </c>
      <c r="P13" s="68">
        <v>1</v>
      </c>
      <c r="Q13" s="48">
        <f>VLOOKUP(O13,'Matriz de Carga'!$B:$C,2,0)*P13</f>
        <v>4907</v>
      </c>
      <c r="R13" s="66"/>
      <c r="S13" s="67"/>
      <c r="T13" s="68"/>
      <c r="U13" s="71"/>
    </row>
    <row r="14" spans="1:21">
      <c r="B14" s="72"/>
      <c r="C14" s="73"/>
      <c r="D14" s="73"/>
      <c r="E14" s="69" t="str">
        <f>IFERROR(#REF!/(1-#REF!),"")</f>
        <v/>
      </c>
      <c r="F14" s="72"/>
      <c r="G14" s="73"/>
      <c r="H14" s="73"/>
      <c r="I14" s="69" t="str">
        <f>IFERROR(#REF!/(1-#REF!),"")</f>
        <v/>
      </c>
      <c r="J14" s="66"/>
      <c r="K14" s="67"/>
      <c r="L14" s="67"/>
      <c r="M14" s="69" t="str">
        <f>IFERROR(#REF!/(1-#REF!),"")</f>
        <v/>
      </c>
      <c r="N14" s="72" t="s">
        <v>317</v>
      </c>
      <c r="O14" s="73" t="s">
        <v>318</v>
      </c>
      <c r="P14" s="68">
        <v>1</v>
      </c>
      <c r="Q14" s="48">
        <f>VLOOKUP(O14,'Matriz de Carga'!$B$3:$C$59,2,0)*P14</f>
        <v>4460</v>
      </c>
      <c r="R14" s="66"/>
      <c r="S14" s="67"/>
      <c r="T14" s="67"/>
      <c r="U14" s="70" t="str">
        <f>IFERROR(#REF!/(1-#REF!),"")</f>
        <v/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69" t="str">
        <f>IFERROR(#REF!/(1-#REF!),"")</f>
        <v/>
      </c>
      <c r="N15" s="66" t="s">
        <v>319</v>
      </c>
      <c r="O15" s="67" t="s">
        <v>320</v>
      </c>
      <c r="P15" s="68">
        <v>1</v>
      </c>
      <c r="Q15" s="48">
        <f>VLOOKUP(O15,'Matriz de Carga'!$B$3:$C$59,2,0)*P15</f>
        <v>32683</v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162430</v>
      </c>
      <c r="F16" s="74" t="s">
        <v>362</v>
      </c>
      <c r="G16" s="75"/>
      <c r="H16" s="75"/>
      <c r="I16" s="77">
        <f>SUM(I6:I15)</f>
        <v>156455</v>
      </c>
      <c r="J16" s="74" t="s">
        <v>362</v>
      </c>
      <c r="K16" s="75"/>
      <c r="L16" s="75"/>
      <c r="M16" s="77">
        <f>SUM(M6:M15)</f>
        <v>218037</v>
      </c>
      <c r="N16" s="74" t="s">
        <v>362</v>
      </c>
      <c r="O16" s="75"/>
      <c r="P16" s="75"/>
      <c r="Q16" s="77">
        <f>SUM(Q6:Q15)</f>
        <v>315998</v>
      </c>
      <c r="R16" s="74" t="s">
        <v>362</v>
      </c>
      <c r="S16" s="75"/>
      <c r="T16" s="75"/>
      <c r="U16" s="78">
        <f>SUM(U6:U15)</f>
        <v>218037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307210</v>
      </c>
      <c r="F18" s="84" t="s">
        <v>364</v>
      </c>
      <c r="G18" s="85"/>
      <c r="H18" s="85"/>
      <c r="I18" s="86">
        <f>I16+I5+I17</f>
        <v>301235</v>
      </c>
      <c r="J18" s="84" t="s">
        <v>364</v>
      </c>
      <c r="K18" s="85"/>
      <c r="L18" s="85"/>
      <c r="M18" s="86">
        <f>M16+M5+M17</f>
        <v>399897</v>
      </c>
      <c r="N18" s="84" t="s">
        <v>364</v>
      </c>
      <c r="O18" s="85"/>
      <c r="P18" s="85"/>
      <c r="Q18" s="86">
        <f>Q16+Q5+Q17</f>
        <v>544208</v>
      </c>
      <c r="R18" s="84" t="s">
        <v>364</v>
      </c>
      <c r="S18" s="85"/>
      <c r="T18" s="85"/>
      <c r="U18" s="87">
        <f>U16+U5+U17</f>
        <v>399897</v>
      </c>
    </row>
    <row r="19" spans="2:21" ht="15.75" thickBot="1">
      <c r="B19" s="84" t="s">
        <v>365</v>
      </c>
      <c r="C19" s="85"/>
      <c r="D19" s="85"/>
      <c r="E19" s="86">
        <f>E18*1.19</f>
        <v>365579.89999999997</v>
      </c>
      <c r="F19" s="84" t="s">
        <v>365</v>
      </c>
      <c r="G19" s="85"/>
      <c r="H19" s="85"/>
      <c r="I19" s="86">
        <f>I18*1.19</f>
        <v>358469.64999999997</v>
      </c>
      <c r="J19" s="84" t="s">
        <v>366</v>
      </c>
      <c r="K19" s="85"/>
      <c r="L19" s="85"/>
      <c r="M19" s="86">
        <f>M18*1.19</f>
        <v>475877.43</v>
      </c>
      <c r="N19" s="84" t="s">
        <v>366</v>
      </c>
      <c r="O19" s="85"/>
      <c r="P19" s="85"/>
      <c r="Q19" s="86">
        <f>Q18*1.19</f>
        <v>647607.52</v>
      </c>
      <c r="R19" s="84" t="s">
        <v>366</v>
      </c>
      <c r="S19" s="85"/>
      <c r="T19" s="85"/>
      <c r="U19" s="87">
        <f>U18*1.19</f>
        <v>475877.43</v>
      </c>
    </row>
  </sheetData>
  <sheetProtection selectLockedCells="1" selectUnlockedCells="1"/>
  <mergeCells count="11">
    <mergeCell ref="B1:U1"/>
    <mergeCell ref="B3:E3"/>
    <mergeCell ref="J3:M3"/>
    <mergeCell ref="N3:Q3"/>
    <mergeCell ref="R3:U3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V87"/>
  <sheetViews>
    <sheetView showGridLines="0" workbookViewId="0">
      <selection activeCell="I27" sqref="I27"/>
    </sheetView>
  </sheetViews>
  <sheetFormatPr baseColWidth="10" defaultColWidth="11.42578125" defaultRowHeight="15"/>
  <cols>
    <col min="1" max="1" width="4.7109375" style="1" customWidth="1"/>
    <col min="2" max="2" width="19" bestFit="1" customWidth="1"/>
    <col min="3" max="3" width="14.28515625" bestFit="1" customWidth="1"/>
    <col min="4" max="4" width="5" bestFit="1" customWidth="1"/>
    <col min="5" max="5" width="12.7109375" customWidth="1"/>
    <col min="6" max="6" width="18.85546875" customWidth="1"/>
    <col min="7" max="7" width="14.28515625" bestFit="1" customWidth="1"/>
    <col min="8" max="8" width="5" bestFit="1" customWidth="1"/>
    <col min="9" max="9" width="12.7109375" customWidth="1"/>
    <col min="10" max="10" width="19" customWidth="1"/>
    <col min="11" max="11" width="14.28515625" bestFit="1" customWidth="1"/>
    <col min="12" max="12" width="5" bestFit="1" customWidth="1"/>
    <col min="13" max="13" width="12.7109375" customWidth="1"/>
    <col min="14" max="14" width="19.5703125" customWidth="1"/>
    <col min="15" max="15" width="14.28515625" bestFit="1" customWidth="1"/>
    <col min="16" max="16" width="5" bestFit="1" customWidth="1"/>
    <col min="17" max="17" width="12.7109375" customWidth="1"/>
    <col min="18" max="22" width="11.42578125" style="1"/>
  </cols>
  <sheetData>
    <row r="1" spans="1:22" ht="15.75" customHeight="1" thickBot="1">
      <c r="B1" s="158" t="s">
        <v>371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22" ht="15" customHeight="1">
      <c r="B2" s="166" t="s">
        <v>349</v>
      </c>
      <c r="C2" s="167"/>
      <c r="D2" s="167"/>
      <c r="E2" s="167"/>
      <c r="F2" s="168" t="s">
        <v>349</v>
      </c>
      <c r="G2" s="169"/>
      <c r="H2" s="169"/>
      <c r="I2" s="169"/>
      <c r="J2" s="168" t="s">
        <v>349</v>
      </c>
      <c r="K2" s="169"/>
      <c r="L2" s="169"/>
      <c r="M2" s="169"/>
      <c r="N2" s="168" t="s">
        <v>349</v>
      </c>
      <c r="O2" s="169"/>
      <c r="P2" s="169"/>
      <c r="Q2" s="170"/>
    </row>
    <row r="3" spans="1:22" ht="15.75" customHeight="1">
      <c r="B3" s="152" t="s">
        <v>350</v>
      </c>
      <c r="C3" s="153"/>
      <c r="D3" s="153"/>
      <c r="E3" s="153"/>
      <c r="F3" s="154" t="s">
        <v>351</v>
      </c>
      <c r="G3" s="155"/>
      <c r="H3" s="155"/>
      <c r="I3" s="155"/>
      <c r="J3" s="154" t="s">
        <v>352</v>
      </c>
      <c r="K3" s="155"/>
      <c r="L3" s="155"/>
      <c r="M3" s="155"/>
      <c r="N3" s="154" t="s">
        <v>353</v>
      </c>
      <c r="O3" s="155"/>
      <c r="P3" s="155"/>
      <c r="Q3" s="157"/>
    </row>
    <row r="4" spans="1:22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22">
      <c r="A5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91"/>
      <c r="H5" s="102">
        <v>2</v>
      </c>
      <c r="I5" s="65">
        <f>H5*'Matriz de Carga'!G4</f>
        <v>185400</v>
      </c>
      <c r="J5" s="63" t="s">
        <v>357</v>
      </c>
      <c r="K5" s="91"/>
      <c r="L5" s="102">
        <v>2.8</v>
      </c>
      <c r="M5" s="90">
        <f>L5*'Matriz de Carga'!G4</f>
        <v>259559.99999999997</v>
      </c>
      <c r="N5" s="63" t="s">
        <v>357</v>
      </c>
      <c r="O5" s="91"/>
      <c r="P5" s="102">
        <v>2</v>
      </c>
      <c r="Q5" s="65">
        <f>P5*'Matriz de Carga'!G4</f>
        <v>185400</v>
      </c>
      <c r="R5"/>
      <c r="S5"/>
      <c r="T5"/>
      <c r="U5"/>
      <c r="V5"/>
    </row>
    <row r="6" spans="1:22">
      <c r="B6" s="66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70">
        <f>E6</f>
        <v>96120</v>
      </c>
      <c r="J6" s="66" t="s">
        <v>358</v>
      </c>
      <c r="K6" s="67" t="s">
        <v>359</v>
      </c>
      <c r="L6" s="68">
        <v>4</v>
      </c>
      <c r="M6" s="69">
        <f>E6</f>
        <v>96120</v>
      </c>
      <c r="N6" s="66" t="s">
        <v>358</v>
      </c>
      <c r="O6" s="67" t="s">
        <v>359</v>
      </c>
      <c r="P6" s="68">
        <v>4</v>
      </c>
      <c r="Q6" s="70">
        <f>E6</f>
        <v>96120</v>
      </c>
    </row>
    <row r="7" spans="1:22">
      <c r="B7" s="66" t="s">
        <v>160</v>
      </c>
      <c r="C7" s="67" t="s">
        <v>148</v>
      </c>
      <c r="D7" s="68">
        <v>1</v>
      </c>
      <c r="E7" s="48">
        <f>VLOOKUP(C7,'Matriz de Carga'!$B:$C,2,0)*D7</f>
        <v>9003</v>
      </c>
      <c r="F7" s="66" t="s">
        <v>160</v>
      </c>
      <c r="G7" s="67" t="s">
        <v>148</v>
      </c>
      <c r="H7" s="68">
        <v>1</v>
      </c>
      <c r="I7" s="71">
        <f>VLOOKUP(G7,'Matriz de Carga'!$B:$C,2,0)*H7</f>
        <v>9003</v>
      </c>
      <c r="J7" s="66" t="s">
        <v>160</v>
      </c>
      <c r="K7" s="67" t="s">
        <v>148</v>
      </c>
      <c r="L7" s="68">
        <v>1</v>
      </c>
      <c r="M7" s="48">
        <f>VLOOKUP(K7,'Matriz de Carga'!$B:$C,2,0)*L7</f>
        <v>9003</v>
      </c>
      <c r="N7" s="66" t="s">
        <v>160</v>
      </c>
      <c r="O7" s="67" t="s">
        <v>148</v>
      </c>
      <c r="P7" s="68">
        <v>1</v>
      </c>
      <c r="Q7" s="71">
        <f>VLOOKUP(O7,'Matriz de Carga'!$B:$C,2,0)*P7</f>
        <v>9003</v>
      </c>
    </row>
    <row r="8" spans="1:22">
      <c r="B8" s="66" t="s">
        <v>137</v>
      </c>
      <c r="C8" s="67" t="s">
        <v>143</v>
      </c>
      <c r="D8" s="68">
        <v>1</v>
      </c>
      <c r="E8" s="48">
        <f>VLOOKUP(C8,'Matriz de Carga'!$B:$C,2,0)*D8</f>
        <v>21869</v>
      </c>
      <c r="F8" s="66" t="s">
        <v>24</v>
      </c>
      <c r="G8" s="67" t="s">
        <v>149</v>
      </c>
      <c r="H8" s="68">
        <v>1</v>
      </c>
      <c r="I8" s="71">
        <f>VLOOKUP(G8,'Matriz de Carga'!$B:$C,2,0)*H8</f>
        <v>19565</v>
      </c>
      <c r="J8" s="66" t="s">
        <v>24</v>
      </c>
      <c r="K8" s="67" t="s">
        <v>149</v>
      </c>
      <c r="L8" s="68">
        <v>1</v>
      </c>
      <c r="M8" s="48">
        <f>VLOOKUP(K8,'Matriz de Carga'!$B:$C,2,0)*L8</f>
        <v>19565</v>
      </c>
      <c r="N8" s="66" t="s">
        <v>24</v>
      </c>
      <c r="O8" s="67" t="s">
        <v>149</v>
      </c>
      <c r="P8" s="68">
        <v>1</v>
      </c>
      <c r="Q8" s="71">
        <f>VLOOKUP(O8,'Matriz de Carga'!$B:$C,2,0)*P8</f>
        <v>19565</v>
      </c>
    </row>
    <row r="9" spans="1:22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137</v>
      </c>
      <c r="G9" s="67" t="s">
        <v>143</v>
      </c>
      <c r="H9" s="68">
        <v>1</v>
      </c>
      <c r="I9" s="71">
        <f>VLOOKUP(G9,'Matriz de Carga'!$B:$C,2,0)*H9</f>
        <v>21869</v>
      </c>
      <c r="J9" s="66" t="s">
        <v>297</v>
      </c>
      <c r="K9" s="67" t="s">
        <v>150</v>
      </c>
      <c r="L9" s="68">
        <v>4</v>
      </c>
      <c r="M9" s="48">
        <f>VLOOKUP(K9,'Matriz de Carga'!$B:$C,2,0)*L9</f>
        <v>47144</v>
      </c>
      <c r="N9" s="66" t="s">
        <v>137</v>
      </c>
      <c r="O9" s="67" t="s">
        <v>143</v>
      </c>
      <c r="P9" s="68">
        <v>1</v>
      </c>
      <c r="Q9" s="71">
        <f>VLOOKUP(O9,'Matriz de Carga'!$B:$C,2,0)*P9</f>
        <v>21869</v>
      </c>
    </row>
    <row r="10" spans="1:22">
      <c r="B10" s="66" t="s">
        <v>290</v>
      </c>
      <c r="C10" s="67" t="s">
        <v>291</v>
      </c>
      <c r="D10" s="68">
        <v>1</v>
      </c>
      <c r="E10" s="48">
        <f>VLOOKUP(C10,'Matriz de Carga'!$B$3:$C$59,2,0)*D10</f>
        <v>9594</v>
      </c>
      <c r="F10" s="66" t="s">
        <v>360</v>
      </c>
      <c r="G10" s="67" t="s">
        <v>314</v>
      </c>
      <c r="H10" s="68">
        <v>1</v>
      </c>
      <c r="I10" s="71">
        <f>VLOOKUP(G10,'Matriz de Carga'!$B:$C,2,0)*H10</f>
        <v>4907</v>
      </c>
      <c r="J10" s="66" t="s">
        <v>137</v>
      </c>
      <c r="K10" s="67" t="s">
        <v>143</v>
      </c>
      <c r="L10" s="68">
        <v>1</v>
      </c>
      <c r="M10" s="48">
        <f>VLOOKUP(K10,'Matriz de Carga'!$B:$C,2,0)*L10</f>
        <v>21869</v>
      </c>
      <c r="N10" s="66" t="s">
        <v>360</v>
      </c>
      <c r="O10" s="67" t="s">
        <v>314</v>
      </c>
      <c r="P10" s="68">
        <v>1</v>
      </c>
      <c r="Q10" s="71">
        <f>VLOOKUP(O10,'Matriz de Carga'!$B:$C,2,0)*P10</f>
        <v>4907</v>
      </c>
    </row>
    <row r="11" spans="1:22">
      <c r="B11" s="115"/>
      <c r="C11" s="116"/>
      <c r="D11" s="116"/>
      <c r="E11" s="69" t="s">
        <v>361</v>
      </c>
      <c r="F11" s="66" t="s">
        <v>290</v>
      </c>
      <c r="G11" s="67" t="s">
        <v>291</v>
      </c>
      <c r="H11" s="68">
        <v>1</v>
      </c>
      <c r="I11" s="71">
        <f>VLOOKUP(G11,'Matriz de Carga'!$B$3:$C$59,2,0)*H11</f>
        <v>9594</v>
      </c>
      <c r="J11" s="66" t="s">
        <v>306</v>
      </c>
      <c r="K11" s="67" t="s">
        <v>157</v>
      </c>
      <c r="L11" s="76">
        <v>1</v>
      </c>
      <c r="M11" s="48">
        <f>VLOOKUP(K11,'Matriz de Carga'!$B:$C,2,0)*L11</f>
        <v>54888</v>
      </c>
      <c r="N11" s="66" t="s">
        <v>290</v>
      </c>
      <c r="O11" s="67" t="s">
        <v>291</v>
      </c>
      <c r="P11" s="68">
        <v>1</v>
      </c>
      <c r="Q11" s="71">
        <f>VLOOKUP(O11,'Matriz de Carga'!$B$3:$C$59,2,0)*P11</f>
        <v>9594</v>
      </c>
    </row>
    <row r="12" spans="1:22">
      <c r="B12" s="72"/>
      <c r="C12" s="73"/>
      <c r="D12" s="73"/>
      <c r="E12" s="69" t="s">
        <v>361</v>
      </c>
      <c r="F12" s="66" t="s">
        <v>319</v>
      </c>
      <c r="G12" s="67" t="s">
        <v>320</v>
      </c>
      <c r="H12" s="68">
        <v>1.1499999999999999</v>
      </c>
      <c r="I12" s="71">
        <f>VLOOKUP(G12,'Matriz de Carga'!$B$3:$C$59,2,0)*H12</f>
        <v>37585.449999999997</v>
      </c>
      <c r="J12" s="66" t="s">
        <v>305</v>
      </c>
      <c r="K12" s="67" t="s">
        <v>151</v>
      </c>
      <c r="L12" s="68">
        <v>1</v>
      </c>
      <c r="M12" s="48">
        <f>VLOOKUP(K12,'Matriz de Carga'!$B:$C,2,0)*L12</f>
        <v>21796</v>
      </c>
      <c r="N12" s="66" t="s">
        <v>319</v>
      </c>
      <c r="O12" s="67" t="s">
        <v>320</v>
      </c>
      <c r="P12" s="68">
        <v>1.1499999999999999</v>
      </c>
      <c r="Q12" s="71">
        <f>VLOOKUP(O12,'Matriz de Carga'!$B$3:$C$59,2,0)*P12</f>
        <v>37585.449999999997</v>
      </c>
    </row>
    <row r="13" spans="1:22">
      <c r="B13" s="72"/>
      <c r="C13" s="73"/>
      <c r="D13" s="73"/>
      <c r="E13" s="69" t="s">
        <v>361</v>
      </c>
      <c r="F13" s="120"/>
      <c r="I13" s="126"/>
      <c r="J13" s="66" t="s">
        <v>360</v>
      </c>
      <c r="K13" s="67" t="s">
        <v>314</v>
      </c>
      <c r="L13" s="68">
        <v>1</v>
      </c>
      <c r="M13" s="48">
        <f>VLOOKUP(K13,'Matriz de Carga'!$B:$C,2,0)*L13</f>
        <v>4907</v>
      </c>
      <c r="N13" s="120"/>
      <c r="Q13" s="126"/>
    </row>
    <row r="14" spans="1:22">
      <c r="B14" s="72"/>
      <c r="C14" s="73"/>
      <c r="D14" s="73"/>
      <c r="E14" s="69" t="s">
        <v>361</v>
      </c>
      <c r="F14" s="66"/>
      <c r="G14" s="67"/>
      <c r="H14" s="67"/>
      <c r="I14" s="70" t="s">
        <v>361</v>
      </c>
      <c r="J14" s="66" t="s">
        <v>290</v>
      </c>
      <c r="K14" s="67" t="s">
        <v>291</v>
      </c>
      <c r="L14" s="68">
        <v>1</v>
      </c>
      <c r="M14" s="48">
        <f>VLOOKUP(K14,'Matriz de Carga'!$B$3:$C$59,2,0)*L14</f>
        <v>9594</v>
      </c>
      <c r="N14" s="66"/>
      <c r="O14" s="67"/>
      <c r="P14" s="76"/>
      <c r="Q14" s="71"/>
    </row>
    <row r="15" spans="1:22">
      <c r="B15" s="72"/>
      <c r="C15" s="73"/>
      <c r="D15" s="73"/>
      <c r="E15" s="69" t="str">
        <f>IFERROR(#REF!/(1-#REF!),"")</f>
        <v/>
      </c>
      <c r="F15" s="66"/>
      <c r="G15" s="67"/>
      <c r="H15" s="67"/>
      <c r="I15" s="70" t="str">
        <f>IFERROR(#REF!/(1-#REF!),"")</f>
        <v/>
      </c>
      <c r="J15" s="66" t="s">
        <v>319</v>
      </c>
      <c r="K15" s="67" t="s">
        <v>320</v>
      </c>
      <c r="L15" s="68">
        <v>1.1499999999999999</v>
      </c>
      <c r="M15" s="48">
        <f>VLOOKUP(K15,'Matriz de Carga'!$B$3:$C$59,2,0)*L15</f>
        <v>37585.449999999997</v>
      </c>
      <c r="N15" s="66"/>
      <c r="O15" s="67"/>
      <c r="P15" s="67"/>
      <c r="Q15" s="70" t="str">
        <f>IFERROR(#REF!/(1-#REF!),"")</f>
        <v/>
      </c>
    </row>
    <row r="16" spans="1:22">
      <c r="B16" s="74" t="s">
        <v>362</v>
      </c>
      <c r="C16" s="75"/>
      <c r="D16" s="75"/>
      <c r="E16" s="77">
        <f>SUM(E6:E15)</f>
        <v>141493</v>
      </c>
      <c r="F16" s="74" t="s">
        <v>362</v>
      </c>
      <c r="G16" s="75"/>
      <c r="H16" s="75"/>
      <c r="I16" s="78">
        <f>SUM(I6:I15)</f>
        <v>198643.45</v>
      </c>
      <c r="J16" s="74" t="s">
        <v>362</v>
      </c>
      <c r="K16" s="75"/>
      <c r="L16" s="75"/>
      <c r="M16" s="77">
        <f>SUM(M6:M15)</f>
        <v>322471.45</v>
      </c>
      <c r="N16" s="74" t="s">
        <v>362</v>
      </c>
      <c r="O16" s="75"/>
      <c r="P16" s="75"/>
      <c r="Q16" s="78">
        <f>SUM(Q6:Q15)</f>
        <v>198643.45</v>
      </c>
    </row>
    <row r="17" spans="2:17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3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84" t="s">
        <v>364</v>
      </c>
      <c r="C18" s="85"/>
      <c r="D18" s="85"/>
      <c r="E18" s="86">
        <f>E16+E5+E17</f>
        <v>286273</v>
      </c>
      <c r="F18" s="84" t="s">
        <v>364</v>
      </c>
      <c r="G18" s="85"/>
      <c r="H18" s="85"/>
      <c r="I18" s="86">
        <f>I16+I5+I17</f>
        <v>399043.45</v>
      </c>
      <c r="J18" s="84" t="s">
        <v>364</v>
      </c>
      <c r="K18" s="85"/>
      <c r="L18" s="85"/>
      <c r="M18" s="86">
        <f>M16+M5+M17</f>
        <v>597031.44999999995</v>
      </c>
      <c r="N18" s="84" t="s">
        <v>364</v>
      </c>
      <c r="O18" s="85"/>
      <c r="P18" s="85"/>
      <c r="Q18" s="87">
        <f>Q16+Q5+Q17</f>
        <v>399043.45</v>
      </c>
    </row>
    <row r="19" spans="2:17" ht="15.75" thickBot="1">
      <c r="B19" s="84" t="s">
        <v>365</v>
      </c>
      <c r="C19" s="85"/>
      <c r="D19" s="85"/>
      <c r="E19" s="86">
        <f>E18*1.19</f>
        <v>340664.87</v>
      </c>
      <c r="F19" s="84" t="s">
        <v>366</v>
      </c>
      <c r="G19" s="85"/>
      <c r="H19" s="85"/>
      <c r="I19" s="86">
        <f>I18*1.19</f>
        <v>474861.70549999998</v>
      </c>
      <c r="J19" s="84" t="s">
        <v>366</v>
      </c>
      <c r="K19" s="85"/>
      <c r="L19" s="85"/>
      <c r="M19" s="86">
        <f>M18*1.19</f>
        <v>710467.4254999999</v>
      </c>
      <c r="N19" s="84" t="s">
        <v>366</v>
      </c>
      <c r="O19" s="85"/>
      <c r="P19" s="85"/>
      <c r="Q19" s="87">
        <f>Q18*1.19</f>
        <v>474861.70549999998</v>
      </c>
    </row>
    <row r="20" spans="2:17" s="1" customFormat="1">
      <c r="B20"/>
      <c r="C20"/>
      <c r="D20"/>
      <c r="E20" s="40"/>
      <c r="F20"/>
      <c r="G20"/>
      <c r="H20"/>
      <c r="I20" s="40"/>
      <c r="J20"/>
      <c r="K20"/>
      <c r="L20"/>
      <c r="M20" s="40"/>
      <c r="N20"/>
      <c r="O20"/>
      <c r="P20"/>
      <c r="Q20" s="40"/>
    </row>
    <row r="21" spans="2:17" s="1" customForma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s="1" customForma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s="1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s="1" customForma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s="1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s="1" customForma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s="1" customFormat="1"/>
    <row r="28" spans="2:17" s="1" customFormat="1"/>
    <row r="29" spans="2:17" s="1" customFormat="1"/>
    <row r="30" spans="2:17" s="1" customFormat="1"/>
    <row r="31" spans="2:17" s="1" customFormat="1"/>
    <row r="32" spans="2:1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1:AJ85"/>
  <sheetViews>
    <sheetView showGridLines="0" zoomScaleNormal="100" workbookViewId="0">
      <selection activeCell="V17" sqref="V17"/>
    </sheetView>
  </sheetViews>
  <sheetFormatPr baseColWidth="10" defaultColWidth="11.42578125" defaultRowHeight="15"/>
  <cols>
    <col min="1" max="1" width="4.7109375" style="1" customWidth="1"/>
    <col min="2" max="2" width="19.7109375" bestFit="1" customWidth="1"/>
    <col min="3" max="3" width="14.28515625" bestFit="1" customWidth="1"/>
    <col min="4" max="4" width="5" bestFit="1" customWidth="1"/>
    <col min="5" max="5" width="12.7109375" customWidth="1"/>
    <col min="6" max="6" width="19" bestFit="1" customWidth="1"/>
    <col min="7" max="7" width="14.28515625" bestFit="1" customWidth="1"/>
    <col min="8" max="8" width="5" bestFit="1" customWidth="1"/>
    <col min="9" max="9" width="6.28515625" bestFit="1" customWidth="1"/>
    <col min="10" max="10" width="19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9.28515625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36" width="11.42578125" style="1"/>
  </cols>
  <sheetData>
    <row r="1" spans="1:36" ht="15.75" customHeight="1" thickBot="1">
      <c r="B1" s="158" t="s">
        <v>372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36" ht="15" customHeight="1">
      <c r="B2" s="148" t="s">
        <v>349</v>
      </c>
      <c r="C2" s="149"/>
      <c r="D2" s="149"/>
      <c r="E2" s="149"/>
      <c r="F2" s="148" t="s">
        <v>349</v>
      </c>
      <c r="G2" s="149"/>
      <c r="H2" s="149"/>
      <c r="I2" s="149"/>
      <c r="J2" s="150" t="s">
        <v>349</v>
      </c>
      <c r="K2" s="151"/>
      <c r="L2" s="151"/>
      <c r="M2" s="151"/>
      <c r="N2" s="150" t="s">
        <v>349</v>
      </c>
      <c r="O2" s="151"/>
      <c r="P2" s="151"/>
      <c r="Q2" s="151"/>
      <c r="R2" s="150" t="s">
        <v>349</v>
      </c>
      <c r="S2" s="151"/>
      <c r="T2" s="151"/>
      <c r="U2" s="156"/>
    </row>
    <row r="3" spans="1:36" ht="15.75" customHeight="1">
      <c r="B3" s="161" t="s">
        <v>368</v>
      </c>
      <c r="C3" s="162"/>
      <c r="D3" s="162"/>
      <c r="E3" s="162"/>
      <c r="F3" s="161" t="s">
        <v>369</v>
      </c>
      <c r="G3" s="162"/>
      <c r="H3" s="162"/>
      <c r="I3" s="162"/>
      <c r="J3" s="163" t="s">
        <v>351</v>
      </c>
      <c r="K3" s="164"/>
      <c r="L3" s="164"/>
      <c r="M3" s="164"/>
      <c r="N3" s="163" t="s">
        <v>352</v>
      </c>
      <c r="O3" s="164"/>
      <c r="P3" s="164"/>
      <c r="Q3" s="164"/>
      <c r="R3" s="163" t="s">
        <v>353</v>
      </c>
      <c r="S3" s="164"/>
      <c r="T3" s="164"/>
      <c r="U3" s="165"/>
    </row>
    <row r="4" spans="1:36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1:36">
      <c r="A5"/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64"/>
      <c r="H5" s="102">
        <v>1.4</v>
      </c>
      <c r="I5" s="90">
        <f>H5*'Matriz de Carga'!G4</f>
        <v>129779.99999999999</v>
      </c>
      <c r="J5" s="63" t="s">
        <v>357</v>
      </c>
      <c r="K5" s="91"/>
      <c r="L5" s="102">
        <v>1.8</v>
      </c>
      <c r="M5" s="65">
        <f>L5*'Matriz de Carga'!G4</f>
        <v>166860</v>
      </c>
      <c r="N5" s="63" t="s">
        <v>357</v>
      </c>
      <c r="O5" s="91"/>
      <c r="P5" s="102">
        <v>2.2999999999999998</v>
      </c>
      <c r="Q5" s="90">
        <f>P5*'Matriz de Carga'!G4</f>
        <v>213209.99999999997</v>
      </c>
      <c r="R5" s="63" t="s">
        <v>357</v>
      </c>
      <c r="S5" s="91"/>
      <c r="T5" s="102">
        <v>1.8</v>
      </c>
      <c r="U5" s="65">
        <f>T5*'Matriz de Carga'!G4</f>
        <v>166860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>
      <c r="B6" s="66" t="s">
        <v>358</v>
      </c>
      <c r="C6" s="67" t="s">
        <v>359</v>
      </c>
      <c r="D6" s="68">
        <v>4.5</v>
      </c>
      <c r="E6" s="69">
        <f>D6*'Matriz de Carga'!G8</f>
        <v>108135</v>
      </c>
      <c r="F6" s="66" t="s">
        <v>358</v>
      </c>
      <c r="G6" s="67" t="s">
        <v>359</v>
      </c>
      <c r="H6" s="68">
        <v>4.5</v>
      </c>
      <c r="I6" s="69">
        <f>H6*'Matriz de Carga'!G8</f>
        <v>108135</v>
      </c>
      <c r="J6" s="66" t="s">
        <v>358</v>
      </c>
      <c r="K6" s="67" t="s">
        <v>359</v>
      </c>
      <c r="L6" s="68">
        <v>4.5</v>
      </c>
      <c r="M6" s="70">
        <f>E6</f>
        <v>108135</v>
      </c>
      <c r="N6" s="66" t="s">
        <v>358</v>
      </c>
      <c r="O6" s="67" t="s">
        <v>359</v>
      </c>
      <c r="P6" s="68">
        <v>4.5</v>
      </c>
      <c r="Q6" s="69">
        <f>E6</f>
        <v>108135</v>
      </c>
      <c r="R6" s="66" t="s">
        <v>358</v>
      </c>
      <c r="S6" s="67" t="s">
        <v>359</v>
      </c>
      <c r="T6" s="68">
        <v>4.5</v>
      </c>
      <c r="U6" s="70">
        <f>E6</f>
        <v>108135</v>
      </c>
      <c r="V6"/>
    </row>
    <row r="7" spans="1:36">
      <c r="B7" s="66" t="s">
        <v>160</v>
      </c>
      <c r="C7" s="88" t="s">
        <v>285</v>
      </c>
      <c r="D7" s="68">
        <v>1</v>
      </c>
      <c r="E7" s="48">
        <f>VLOOKUP(C7,'Matriz de Carga'!$B:$C,2,0)*D7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Carga'!$B:$C,2,0)*H7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Carga'!$B:$C,2,0)*L7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Carga'!$B:$C,2,0)*P7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Carga'!$B:$C,2,0)*T7</f>
        <v>17084</v>
      </c>
      <c r="V7"/>
    </row>
    <row r="8" spans="1:36">
      <c r="B8" s="66" t="s">
        <v>137</v>
      </c>
      <c r="C8" s="67" t="s">
        <v>143</v>
      </c>
      <c r="D8" s="68">
        <v>1</v>
      </c>
      <c r="E8" s="48">
        <f>VLOOKUP(C8,'Matriz de Carga'!$B:$C,2,0)*D8</f>
        <v>21869</v>
      </c>
      <c r="F8" s="66" t="s">
        <v>137</v>
      </c>
      <c r="G8" s="67" t="s">
        <v>143</v>
      </c>
      <c r="H8" s="68">
        <v>1</v>
      </c>
      <c r="I8" s="48">
        <f>VLOOKUP(G8,'Matriz de Carga'!$B:$C,2,0)*H8</f>
        <v>21869</v>
      </c>
      <c r="J8" s="66" t="s">
        <v>24</v>
      </c>
      <c r="K8" s="67" t="s">
        <v>135</v>
      </c>
      <c r="L8" s="68">
        <v>1</v>
      </c>
      <c r="M8" s="71">
        <f>VLOOKUP(K8,'Matriz de Carga'!$B:$C,2,0)*L8</f>
        <v>28899</v>
      </c>
      <c r="N8" s="66" t="s">
        <v>24</v>
      </c>
      <c r="O8" s="67" t="s">
        <v>135</v>
      </c>
      <c r="P8" s="68">
        <v>1</v>
      </c>
      <c r="Q8" s="48">
        <f>VLOOKUP(O8,'Matriz de Carga'!$B:$C,2,0)*P8</f>
        <v>28899</v>
      </c>
      <c r="R8" s="66" t="s">
        <v>24</v>
      </c>
      <c r="S8" s="67" t="s">
        <v>135</v>
      </c>
      <c r="T8" s="68">
        <v>1</v>
      </c>
      <c r="U8" s="71">
        <f>VLOOKUP(S8,'Matriz de Carga'!$B:$C,2,0)*T8</f>
        <v>28899</v>
      </c>
      <c r="V8"/>
    </row>
    <row r="9" spans="1:36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360</v>
      </c>
      <c r="G9" s="67" t="s">
        <v>314</v>
      </c>
      <c r="H9" s="68">
        <v>1</v>
      </c>
      <c r="I9" s="48">
        <f>VLOOKUP(G9,'Matriz de Carga'!$B:$C,2,0)*H9</f>
        <v>4907</v>
      </c>
      <c r="J9" s="66" t="s">
        <v>137</v>
      </c>
      <c r="K9" s="67" t="s">
        <v>143</v>
      </c>
      <c r="L9" s="68">
        <v>1</v>
      </c>
      <c r="M9" s="71">
        <f>VLOOKUP(K9,'Matriz de Carga'!$B:$C,2,0)*L9</f>
        <v>21869</v>
      </c>
      <c r="N9" s="66" t="s">
        <v>137</v>
      </c>
      <c r="O9" s="67" t="s">
        <v>143</v>
      </c>
      <c r="P9" s="68">
        <v>1</v>
      </c>
      <c r="Q9" s="48">
        <f>VLOOKUP(O9,'Matriz de Carga'!$B:$C,2,0)*P9</f>
        <v>21869</v>
      </c>
      <c r="R9" s="66" t="s">
        <v>137</v>
      </c>
      <c r="S9" s="67" t="s">
        <v>143</v>
      </c>
      <c r="T9" s="68">
        <v>1</v>
      </c>
      <c r="U9" s="71">
        <f>VLOOKUP(S9,'Matriz de Carga'!$B:$C,2,0)*T9</f>
        <v>21869</v>
      </c>
      <c r="V9"/>
    </row>
    <row r="10" spans="1:36">
      <c r="B10" s="66" t="s">
        <v>290</v>
      </c>
      <c r="C10" s="67" t="s">
        <v>316</v>
      </c>
      <c r="D10" s="68">
        <v>1</v>
      </c>
      <c r="E10" s="48">
        <f>VLOOKUP(C10,'Matriz de Carga'!$B$3:$C$59,2,0)*D10</f>
        <v>5975</v>
      </c>
      <c r="F10" s="72" t="s">
        <v>317</v>
      </c>
      <c r="G10" s="73" t="s">
        <v>318</v>
      </c>
      <c r="H10" s="68">
        <v>1</v>
      </c>
      <c r="I10" s="48">
        <f>VLOOKUP(G10,'Matriz de Carga'!$B$3:$C$59,2,0)*H10</f>
        <v>4460</v>
      </c>
      <c r="J10" s="66" t="s">
        <v>360</v>
      </c>
      <c r="K10" s="67" t="s">
        <v>314</v>
      </c>
      <c r="L10" s="68">
        <v>1</v>
      </c>
      <c r="M10" s="71">
        <f>VLOOKUP(K10,'Matriz de Carga'!$B:$C,2,0)*L10</f>
        <v>4907</v>
      </c>
      <c r="N10" s="66" t="s">
        <v>297</v>
      </c>
      <c r="O10" s="67" t="s">
        <v>131</v>
      </c>
      <c r="P10" s="68">
        <v>4</v>
      </c>
      <c r="Q10" s="48">
        <f>VLOOKUP(O10,'Matriz de Carga'!$B:$C,2,0)*P10</f>
        <v>61884</v>
      </c>
      <c r="R10" s="66" t="s">
        <v>360</v>
      </c>
      <c r="S10" s="67" t="s">
        <v>314</v>
      </c>
      <c r="T10" s="68">
        <v>1</v>
      </c>
      <c r="U10" s="71">
        <f>VLOOKUP(S10,'Matriz de Carga'!$B:$C,2,0)*T10</f>
        <v>4907</v>
      </c>
      <c r="V10"/>
    </row>
    <row r="11" spans="1:36">
      <c r="B11" s="72" t="s">
        <v>317</v>
      </c>
      <c r="C11" s="73" t="s">
        <v>318</v>
      </c>
      <c r="D11" s="68">
        <v>1</v>
      </c>
      <c r="E11" s="48">
        <f>VLOOKUP(C11,'Matriz de Carga'!$B$3:$C$59,2,0)*D11</f>
        <v>4460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306</v>
      </c>
      <c r="O11" s="88" t="s">
        <v>139</v>
      </c>
      <c r="P11" s="68">
        <v>1</v>
      </c>
      <c r="Q11" s="48">
        <f>VLOOKUP(O11,'Matriz de Carga'!$B:$C,2,0)*P11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</row>
    <row r="12" spans="1:36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66" t="s">
        <v>319</v>
      </c>
      <c r="K12" s="67" t="s">
        <v>320</v>
      </c>
      <c r="L12" s="68">
        <v>1</v>
      </c>
      <c r="M12" s="71">
        <f>VLOOKUP(K12,'Matriz de Carga'!$B$3:$C$59,2,0)*L12</f>
        <v>32683</v>
      </c>
      <c r="N12" s="66" t="s">
        <v>370</v>
      </c>
      <c r="O12" s="88" t="s">
        <v>309</v>
      </c>
      <c r="P12" s="76">
        <v>1</v>
      </c>
      <c r="Q12" s="48">
        <f>VLOOKUP(O12,'Matriz de Carga'!$B:$C,2,0)*P12</f>
        <v>17858</v>
      </c>
      <c r="R12" s="66" t="s">
        <v>319</v>
      </c>
      <c r="S12" s="67" t="s">
        <v>320</v>
      </c>
      <c r="T12" s="68">
        <v>1</v>
      </c>
      <c r="U12" s="71">
        <f>VLOOKUP(S12,'Matriz de Carga'!$B$3:$C$59,2,0)*T12</f>
        <v>32683</v>
      </c>
      <c r="V12"/>
    </row>
    <row r="13" spans="1:36">
      <c r="B13" s="72"/>
      <c r="C13" s="73"/>
      <c r="D13" s="73"/>
      <c r="E13" s="69" t="str">
        <f>IFERROR(#REF!/(1-#REF!),"")</f>
        <v/>
      </c>
      <c r="F13" s="72"/>
      <c r="G13" s="73"/>
      <c r="H13" s="73"/>
      <c r="I13" s="69" t="str">
        <f>IFERROR(#REF!/(1-#REF!),"")</f>
        <v/>
      </c>
      <c r="J13" s="120"/>
      <c r="M13" s="126"/>
      <c r="N13" s="66" t="s">
        <v>360</v>
      </c>
      <c r="O13" s="67" t="s">
        <v>314</v>
      </c>
      <c r="P13" s="68">
        <v>1</v>
      </c>
      <c r="Q13" s="48">
        <f>VLOOKUP(O13,'Matriz de Carga'!$B:$C,2,0)*P13</f>
        <v>4907</v>
      </c>
      <c r="R13" s="120"/>
      <c r="U13" s="126"/>
      <c r="V13"/>
    </row>
    <row r="14" spans="1:36">
      <c r="B14" s="72"/>
      <c r="C14" s="73"/>
      <c r="D14" s="73"/>
      <c r="E14" s="69" t="str">
        <f>IFERROR(#REF!/(1-#REF!),"")</f>
        <v/>
      </c>
      <c r="F14" s="72"/>
      <c r="G14" s="73"/>
      <c r="H14" s="73"/>
      <c r="I14" s="69" t="str">
        <f>IFERROR(#REF!/(1-#REF!),"")</f>
        <v/>
      </c>
      <c r="J14" s="66"/>
      <c r="K14" s="67"/>
      <c r="L14" s="67"/>
      <c r="M14" s="70" t="str">
        <f>IFERROR(#REF!/(1-#REF!),"")</f>
        <v/>
      </c>
      <c r="N14" s="72" t="s">
        <v>317</v>
      </c>
      <c r="O14" s="73" t="s">
        <v>318</v>
      </c>
      <c r="P14" s="68">
        <v>1</v>
      </c>
      <c r="Q14" s="48">
        <f>VLOOKUP(O14,'Matriz de Carga'!$B$3:$C$59,2,0)*P14</f>
        <v>4460</v>
      </c>
      <c r="R14" s="66"/>
      <c r="S14" s="67"/>
      <c r="T14" s="67"/>
      <c r="U14" s="70" t="str">
        <f>IFERROR(#REF!/(1-#REF!),"")</f>
        <v/>
      </c>
      <c r="V14"/>
    </row>
    <row r="15" spans="1:36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6" t="s">
        <v>319</v>
      </c>
      <c r="O15" s="67" t="s">
        <v>320</v>
      </c>
      <c r="P15" s="68">
        <v>1</v>
      </c>
      <c r="Q15" s="48">
        <f>VLOOKUP(O15,'Matriz de Carga'!$B$3:$C$59,2,0)*P15</f>
        <v>32683</v>
      </c>
      <c r="R15" s="66"/>
      <c r="S15" s="67"/>
      <c r="T15" s="67"/>
      <c r="U15" s="70" t="str">
        <f>IFERROR(#REF!/(1-#REF!),"")</f>
        <v/>
      </c>
      <c r="V15"/>
    </row>
    <row r="16" spans="1:36">
      <c r="B16" s="74" t="s">
        <v>362</v>
      </c>
      <c r="C16" s="75"/>
      <c r="D16" s="75"/>
      <c r="E16" s="77">
        <f>SUM(E6:E15)</f>
        <v>162430</v>
      </c>
      <c r="F16" s="74" t="s">
        <v>362</v>
      </c>
      <c r="G16" s="75"/>
      <c r="H16" s="75"/>
      <c r="I16" s="77">
        <f>SUM(I6:I15)</f>
        <v>156455</v>
      </c>
      <c r="J16" s="74" t="s">
        <v>362</v>
      </c>
      <c r="K16" s="75"/>
      <c r="L16" s="75"/>
      <c r="M16" s="78">
        <f>SUM(M6:M15)</f>
        <v>218037</v>
      </c>
      <c r="N16" s="74" t="s">
        <v>362</v>
      </c>
      <c r="O16" s="75"/>
      <c r="P16" s="75"/>
      <c r="Q16" s="77">
        <f>SUM(Q6:Q15)</f>
        <v>315998</v>
      </c>
      <c r="R16" s="74" t="s">
        <v>362</v>
      </c>
      <c r="S16" s="75"/>
      <c r="T16" s="75"/>
      <c r="U16" s="78">
        <f>SUM(U6:U15)</f>
        <v>218037</v>
      </c>
      <c r="V16"/>
    </row>
    <row r="17" spans="2:22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</row>
    <row r="18" spans="2:22" ht="15.75" thickBot="1">
      <c r="B18" s="84" t="s">
        <v>364</v>
      </c>
      <c r="C18" s="85"/>
      <c r="D18" s="85"/>
      <c r="E18" s="86">
        <f>E16+E5+E17</f>
        <v>307210</v>
      </c>
      <c r="F18" s="84" t="s">
        <v>364</v>
      </c>
      <c r="G18" s="85"/>
      <c r="H18" s="85"/>
      <c r="I18" s="86">
        <f>I16+I5+I17</f>
        <v>301235</v>
      </c>
      <c r="J18" s="84" t="s">
        <v>364</v>
      </c>
      <c r="K18" s="85"/>
      <c r="L18" s="85"/>
      <c r="M18" s="86">
        <f>M16+M5+M17</f>
        <v>399897</v>
      </c>
      <c r="N18" s="84" t="s">
        <v>364</v>
      </c>
      <c r="O18" s="85"/>
      <c r="P18" s="85"/>
      <c r="Q18" s="86">
        <f>Q16+Q5+Q17</f>
        <v>544208</v>
      </c>
      <c r="R18" s="84" t="s">
        <v>364</v>
      </c>
      <c r="S18" s="85"/>
      <c r="T18" s="85"/>
      <c r="U18" s="87">
        <f>U16+U5+U17</f>
        <v>399897</v>
      </c>
      <c r="V18"/>
    </row>
    <row r="19" spans="2:22" ht="15.75" thickBot="1">
      <c r="B19" s="84" t="s">
        <v>365</v>
      </c>
      <c r="C19" s="85"/>
      <c r="D19" s="85"/>
      <c r="E19" s="86">
        <f>E18*1.19</f>
        <v>365579.89999999997</v>
      </c>
      <c r="F19" s="84" t="s">
        <v>365</v>
      </c>
      <c r="G19" s="85"/>
      <c r="H19" s="85"/>
      <c r="I19" s="86">
        <f>I18*1.19</f>
        <v>358469.64999999997</v>
      </c>
      <c r="J19" s="84" t="s">
        <v>366</v>
      </c>
      <c r="K19" s="85"/>
      <c r="L19" s="85"/>
      <c r="M19" s="86">
        <f>M18*1.19</f>
        <v>475877.43</v>
      </c>
      <c r="N19" s="84" t="s">
        <v>366</v>
      </c>
      <c r="O19" s="85"/>
      <c r="P19" s="85"/>
      <c r="Q19" s="86">
        <f>Q18*1.19</f>
        <v>647607.52</v>
      </c>
      <c r="R19" s="84" t="s">
        <v>366</v>
      </c>
      <c r="S19" s="85"/>
      <c r="T19" s="85"/>
      <c r="U19" s="87">
        <f>U18*1.19</f>
        <v>475877.43</v>
      </c>
      <c r="V19"/>
    </row>
    <row r="20" spans="2:22" s="1" customFormat="1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2:22" s="1" customForma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2:22" s="1" customForma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2:22" s="1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2:22" s="1" customForma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2:22" s="1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2:22" s="1" customForma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2:22" s="1" customFormat="1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2:22" s="1" customFormat="1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2:22" s="1" customFormat="1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2:22" s="1" customFormat="1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2:22" s="1" customFormat="1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2:22" s="1" customFormat="1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2:22" s="1" customFormat="1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2:22" s="1" customFormat="1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2:22" s="1" customFormat="1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2:22" s="1" customForma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2:22" s="1" customForma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2:22" s="1" customForma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2:22" s="1" customFormat="1"/>
    <row r="40" spans="2:22" s="1" customFormat="1"/>
    <row r="41" spans="2:22" s="1" customFormat="1"/>
    <row r="42" spans="2:22" s="1" customFormat="1"/>
    <row r="43" spans="2:22" s="1" customFormat="1"/>
    <row r="44" spans="2:22" s="1" customFormat="1"/>
    <row r="45" spans="2:22" s="1" customFormat="1"/>
    <row r="46" spans="2:22" s="1" customFormat="1"/>
    <row r="47" spans="2:22" s="1" customFormat="1"/>
    <row r="48" spans="2:2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1:Q20"/>
  <sheetViews>
    <sheetView showGridLines="0" workbookViewId="0">
      <selection activeCell="L34" sqref="L34"/>
    </sheetView>
  </sheetViews>
  <sheetFormatPr baseColWidth="10" defaultColWidth="11.42578125" defaultRowHeight="15"/>
  <cols>
    <col min="1" max="1" width="4.7109375" customWidth="1"/>
    <col min="2" max="2" width="19" bestFit="1" customWidth="1"/>
    <col min="3" max="3" width="14.28515625" bestFit="1" customWidth="1"/>
    <col min="4" max="4" width="5" bestFit="1" customWidth="1"/>
    <col min="5" max="5" width="12.7109375" customWidth="1"/>
    <col min="6" max="6" width="19.42578125" customWidth="1"/>
    <col min="7" max="7" width="14.28515625" bestFit="1" customWidth="1"/>
    <col min="8" max="8" width="5" bestFit="1" customWidth="1"/>
    <col min="9" max="9" width="12.7109375" customWidth="1"/>
    <col min="10" max="10" width="19.42578125" customWidth="1"/>
    <col min="11" max="11" width="14.28515625" bestFit="1" customWidth="1"/>
    <col min="12" max="12" width="5" bestFit="1" customWidth="1"/>
    <col min="13" max="13" width="12.7109375" customWidth="1"/>
    <col min="14" max="14" width="20.140625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8" t="s">
        <v>373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</row>
    <row r="2" spans="1:17" ht="15" customHeight="1">
      <c r="A2" s="1"/>
      <c r="B2" s="148" t="s">
        <v>349</v>
      </c>
      <c r="C2" s="149"/>
      <c r="D2" s="149"/>
      <c r="E2" s="149"/>
      <c r="F2" s="150" t="s">
        <v>349</v>
      </c>
      <c r="G2" s="151"/>
      <c r="H2" s="151"/>
      <c r="I2" s="151"/>
      <c r="J2" s="150" t="s">
        <v>349</v>
      </c>
      <c r="K2" s="151"/>
      <c r="L2" s="151"/>
      <c r="M2" s="151"/>
      <c r="N2" s="150" t="s">
        <v>349</v>
      </c>
      <c r="O2" s="151"/>
      <c r="P2" s="151"/>
      <c r="Q2" s="156"/>
    </row>
    <row r="3" spans="1:17" ht="15.75" customHeight="1">
      <c r="A3" s="1"/>
      <c r="B3" s="161" t="s">
        <v>350</v>
      </c>
      <c r="C3" s="162"/>
      <c r="D3" s="162"/>
      <c r="E3" s="162"/>
      <c r="F3" s="163" t="s">
        <v>351</v>
      </c>
      <c r="G3" s="164"/>
      <c r="H3" s="164"/>
      <c r="I3" s="164"/>
      <c r="J3" s="163" t="s">
        <v>352</v>
      </c>
      <c r="K3" s="164"/>
      <c r="L3" s="164"/>
      <c r="M3" s="164"/>
      <c r="N3" s="163" t="s">
        <v>353</v>
      </c>
      <c r="O3" s="164"/>
      <c r="P3" s="164"/>
      <c r="Q3" s="165"/>
    </row>
    <row r="4" spans="1:17" ht="15.75" thickBot="1">
      <c r="B4" s="11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B5" s="63" t="s">
        <v>357</v>
      </c>
      <c r="C5" s="64"/>
      <c r="D5" s="102">
        <v>1.4</v>
      </c>
      <c r="E5" s="90">
        <f>D5*'Matriz de Carga'!G4</f>
        <v>129779.99999999999</v>
      </c>
      <c r="F5" s="63" t="s">
        <v>357</v>
      </c>
      <c r="G5" s="91"/>
      <c r="H5" s="102">
        <v>2</v>
      </c>
      <c r="I5" s="65">
        <f>H5*'Matriz de Carga'!G4</f>
        <v>185400</v>
      </c>
      <c r="J5" s="63" t="s">
        <v>357</v>
      </c>
      <c r="K5" s="91"/>
      <c r="L5" s="102">
        <v>2.8</v>
      </c>
      <c r="M5" s="90">
        <f>L5*'Matriz de Carga'!G4</f>
        <v>259559.99999999997</v>
      </c>
      <c r="N5" s="63" t="s">
        <v>357</v>
      </c>
      <c r="O5" s="91"/>
      <c r="P5" s="102">
        <v>2</v>
      </c>
      <c r="Q5" s="65">
        <f>P5*'Matriz de Carga'!G4</f>
        <v>185400</v>
      </c>
    </row>
    <row r="6" spans="1:17">
      <c r="B6" s="5" t="s">
        <v>358</v>
      </c>
      <c r="C6" s="67" t="s">
        <v>359</v>
      </c>
      <c r="D6" s="68">
        <v>4</v>
      </c>
      <c r="E6" s="69">
        <f>D6*'Matriz de Carga'!G8</f>
        <v>96120</v>
      </c>
      <c r="F6" s="66" t="s">
        <v>358</v>
      </c>
      <c r="G6" s="67" t="s">
        <v>359</v>
      </c>
      <c r="H6" s="68">
        <v>4</v>
      </c>
      <c r="I6" s="70">
        <f>E6</f>
        <v>96120</v>
      </c>
      <c r="J6" s="66" t="s">
        <v>358</v>
      </c>
      <c r="K6" s="67" t="s">
        <v>359</v>
      </c>
      <c r="L6" s="68">
        <v>4</v>
      </c>
      <c r="M6" s="69">
        <f>E6</f>
        <v>96120</v>
      </c>
      <c r="N6" s="66" t="s">
        <v>358</v>
      </c>
      <c r="O6" s="67" t="s">
        <v>359</v>
      </c>
      <c r="P6" s="68">
        <v>4</v>
      </c>
      <c r="Q6" s="70">
        <f>E6</f>
        <v>96120</v>
      </c>
    </row>
    <row r="7" spans="1:17">
      <c r="B7" s="5" t="s">
        <v>160</v>
      </c>
      <c r="C7" s="67" t="s">
        <v>148</v>
      </c>
      <c r="D7" s="68">
        <v>1</v>
      </c>
      <c r="E7" s="48">
        <f>VLOOKUP(C7,'Matriz de Carga'!$B$3:$C$59,2,0)*D7</f>
        <v>9003</v>
      </c>
      <c r="F7" s="66" t="s">
        <v>160</v>
      </c>
      <c r="G7" s="67" t="s">
        <v>148</v>
      </c>
      <c r="H7" s="68">
        <v>1</v>
      </c>
      <c r="I7" s="71">
        <f>VLOOKUP(G7,'Matriz de Carga'!$B$3:$C$59,2,0)*H7</f>
        <v>9003</v>
      </c>
      <c r="J7" s="66" t="s">
        <v>160</v>
      </c>
      <c r="K7" s="67" t="s">
        <v>148</v>
      </c>
      <c r="L7" s="68">
        <v>1</v>
      </c>
      <c r="M7" s="48">
        <f>VLOOKUP(K7,'Matriz de Carga'!$B$3:$C$59,2,0)*L7</f>
        <v>9003</v>
      </c>
      <c r="N7" s="66" t="s">
        <v>160</v>
      </c>
      <c r="O7" s="67" t="s">
        <v>148</v>
      </c>
      <c r="P7" s="68">
        <v>1</v>
      </c>
      <c r="Q7" s="71">
        <f>VLOOKUP(O7,'Matriz de Carga'!$B$3:$C$59,2,0)*P7</f>
        <v>9003</v>
      </c>
    </row>
    <row r="8" spans="1:17">
      <c r="B8" s="66" t="s">
        <v>137</v>
      </c>
      <c r="C8" s="67" t="s">
        <v>143</v>
      </c>
      <c r="D8" s="68">
        <v>1</v>
      </c>
      <c r="E8" s="48">
        <f>VLOOKUP(C8,'Matriz de Carga'!$B$3:$C$59,2,0)*D8</f>
        <v>21869</v>
      </c>
      <c r="F8" s="66" t="s">
        <v>24</v>
      </c>
      <c r="G8" s="67" t="s">
        <v>149</v>
      </c>
      <c r="H8" s="68">
        <v>1</v>
      </c>
      <c r="I8" s="71">
        <f>VLOOKUP(G8,'Matriz de Carga'!$B$3:$C$59,2,0)*H8</f>
        <v>19565</v>
      </c>
      <c r="J8" s="66" t="s">
        <v>24</v>
      </c>
      <c r="K8" s="67" t="s">
        <v>149</v>
      </c>
      <c r="L8" s="68">
        <v>1</v>
      </c>
      <c r="M8" s="48">
        <f>VLOOKUP(K8,'Matriz de Carga'!$B$3:$C$59,2,0)*L8</f>
        <v>19565</v>
      </c>
      <c r="N8" s="66" t="s">
        <v>24</v>
      </c>
      <c r="O8" s="67" t="s">
        <v>149</v>
      </c>
      <c r="P8" s="68">
        <v>1</v>
      </c>
      <c r="Q8" s="71">
        <f>VLOOKUP(O8,'Matriz de Carga'!$B$3:$C$59,2,0)*P8</f>
        <v>19565</v>
      </c>
    </row>
    <row r="9" spans="1:17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137</v>
      </c>
      <c r="G9" s="67" t="s">
        <v>143</v>
      </c>
      <c r="H9" s="68">
        <v>1</v>
      </c>
      <c r="I9" s="71">
        <f>VLOOKUP(G9,'Matriz de Carga'!$B$3:$C$59,2,0)*H9</f>
        <v>21869</v>
      </c>
      <c r="J9" s="66" t="s">
        <v>297</v>
      </c>
      <c r="K9" s="67" t="s">
        <v>150</v>
      </c>
      <c r="L9" s="68">
        <v>4</v>
      </c>
      <c r="M9" s="48">
        <f>VLOOKUP(K9,'Matriz de Carga'!$B:$C,2,0)*L9</f>
        <v>47144</v>
      </c>
      <c r="N9" s="66" t="s">
        <v>137</v>
      </c>
      <c r="O9" s="67" t="s">
        <v>143</v>
      </c>
      <c r="P9" s="68">
        <v>1</v>
      </c>
      <c r="Q9" s="71">
        <f>VLOOKUP(O9,'Matriz de Carga'!$B$3:$C$59,2,0)*P9</f>
        <v>21869</v>
      </c>
    </row>
    <row r="10" spans="1:17">
      <c r="B10" s="66" t="s">
        <v>290</v>
      </c>
      <c r="C10" s="67" t="s">
        <v>291</v>
      </c>
      <c r="D10" s="68">
        <v>1</v>
      </c>
      <c r="E10" s="48">
        <f>VLOOKUP(C10,'Matriz de Carga'!$B$3:$C$59,2,0)*D10</f>
        <v>9594</v>
      </c>
      <c r="F10" s="66" t="s">
        <v>360</v>
      </c>
      <c r="G10" s="67" t="s">
        <v>314</v>
      </c>
      <c r="H10" s="68">
        <v>1</v>
      </c>
      <c r="I10" s="71">
        <f>VLOOKUP(G10,'Matriz de Carga'!$B:$C,2,0)*H10</f>
        <v>4907</v>
      </c>
      <c r="J10" s="66" t="s">
        <v>137</v>
      </c>
      <c r="K10" s="67" t="s">
        <v>143</v>
      </c>
      <c r="L10" s="68">
        <v>1</v>
      </c>
      <c r="M10" s="48">
        <f>VLOOKUP(K10,'Matriz de Carga'!$B:$C,2,0)*L10</f>
        <v>21869</v>
      </c>
      <c r="N10" s="66" t="s">
        <v>360</v>
      </c>
      <c r="O10" s="67" t="s">
        <v>314</v>
      </c>
      <c r="P10" s="68">
        <v>1</v>
      </c>
      <c r="Q10" s="71">
        <f>VLOOKUP(O10,'Matriz de Carga'!$B:$C,2,0)*P10</f>
        <v>4907</v>
      </c>
    </row>
    <row r="11" spans="1:17">
      <c r="B11" s="117"/>
      <c r="C11" s="116"/>
      <c r="D11" s="116"/>
      <c r="E11" s="69" t="s">
        <v>361</v>
      </c>
      <c r="F11" s="66" t="s">
        <v>290</v>
      </c>
      <c r="G11" s="67" t="s">
        <v>291</v>
      </c>
      <c r="H11" s="68">
        <v>1</v>
      </c>
      <c r="I11" s="71">
        <f>VLOOKUP(G11,'Matriz de Carga'!$B$3:$C$59,2,0)*H11</f>
        <v>9594</v>
      </c>
      <c r="J11" s="66" t="s">
        <v>306</v>
      </c>
      <c r="K11" s="67" t="s">
        <v>157</v>
      </c>
      <c r="L11" s="76">
        <v>1</v>
      </c>
      <c r="M11" s="48">
        <f>VLOOKUP(K11,'Matriz de Carga'!$B:$C,2,0)*L11</f>
        <v>54888</v>
      </c>
      <c r="N11" s="66" t="s">
        <v>290</v>
      </c>
      <c r="O11" s="67" t="s">
        <v>291</v>
      </c>
      <c r="P11" s="68">
        <v>1</v>
      </c>
      <c r="Q11" s="71">
        <f>VLOOKUP(O11,'Matriz de Carga'!$B$3:$C$59,2,0)*P11</f>
        <v>9594</v>
      </c>
    </row>
    <row r="12" spans="1:17">
      <c r="B12" s="4"/>
      <c r="C12" s="73"/>
      <c r="D12" s="73"/>
      <c r="E12" s="69" t="s">
        <v>361</v>
      </c>
      <c r="F12" s="66" t="s">
        <v>319</v>
      </c>
      <c r="G12" s="67" t="s">
        <v>320</v>
      </c>
      <c r="H12" s="68">
        <v>1.1499999999999999</v>
      </c>
      <c r="I12" s="71">
        <f>VLOOKUP(G12,'Matriz de Carga'!$B$3:$C$59,2,0)*H12</f>
        <v>37585.449999999997</v>
      </c>
      <c r="J12" s="66" t="s">
        <v>305</v>
      </c>
      <c r="K12" s="67" t="s">
        <v>151</v>
      </c>
      <c r="L12" s="68">
        <v>1</v>
      </c>
      <c r="M12" s="48">
        <f>VLOOKUP(K12,'Matriz de Carga'!$B:$C,2,0)*L12</f>
        <v>21796</v>
      </c>
      <c r="N12" s="66" t="s">
        <v>319</v>
      </c>
      <c r="O12" s="67" t="s">
        <v>320</v>
      </c>
      <c r="P12" s="68">
        <v>1.1499999999999999</v>
      </c>
      <c r="Q12" s="71">
        <f>VLOOKUP(O12,'Matriz de Carga'!$B$3:$C$59,2,0)*P12</f>
        <v>37585.449999999997</v>
      </c>
    </row>
    <row r="13" spans="1:17">
      <c r="B13" s="4"/>
      <c r="C13" s="73"/>
      <c r="D13" s="73"/>
      <c r="E13" s="69" t="s">
        <v>361</v>
      </c>
      <c r="F13" s="120"/>
      <c r="I13" s="126"/>
      <c r="J13" s="66" t="s">
        <v>360</v>
      </c>
      <c r="K13" s="67" t="s">
        <v>314</v>
      </c>
      <c r="L13" s="68">
        <v>1</v>
      </c>
      <c r="M13" s="48">
        <f>VLOOKUP(K13,'Matriz de Carga'!$B:$C,2,0)*L13</f>
        <v>4907</v>
      </c>
      <c r="N13" s="120"/>
      <c r="Q13" s="126"/>
    </row>
    <row r="14" spans="1:17">
      <c r="B14" s="4"/>
      <c r="C14" s="73"/>
      <c r="D14" s="73"/>
      <c r="E14" s="69" t="s">
        <v>361</v>
      </c>
      <c r="F14" s="66"/>
      <c r="G14" s="67"/>
      <c r="H14" s="67"/>
      <c r="I14" s="70" t="s">
        <v>361</v>
      </c>
      <c r="J14" s="66" t="s">
        <v>290</v>
      </c>
      <c r="K14" s="67" t="s">
        <v>291</v>
      </c>
      <c r="L14" s="68">
        <v>1</v>
      </c>
      <c r="M14" s="48">
        <f>VLOOKUP(K14,'Matriz de Carga'!$B$3:$C$59,2,0)*L14</f>
        <v>9594</v>
      </c>
      <c r="N14" s="66"/>
      <c r="O14" s="67"/>
      <c r="P14" s="76"/>
      <c r="Q14" s="71"/>
    </row>
    <row r="15" spans="1:17">
      <c r="B15" s="4"/>
      <c r="C15" s="73"/>
      <c r="D15" s="73"/>
      <c r="E15" s="69" t="str">
        <f>IFERROR(#REF!/(1-#REF!),"")</f>
        <v/>
      </c>
      <c r="F15" s="66"/>
      <c r="G15" s="67"/>
      <c r="H15" s="67"/>
      <c r="I15" s="70" t="str">
        <f>IFERROR(#REF!/(1-#REF!),"")</f>
        <v/>
      </c>
      <c r="J15" s="66" t="s">
        <v>319</v>
      </c>
      <c r="K15" s="67" t="s">
        <v>320</v>
      </c>
      <c r="L15" s="68">
        <v>1.1499999999999999</v>
      </c>
      <c r="M15" s="48">
        <f>VLOOKUP(K15,'Matriz de Carga'!$B$3:$C$59,2,0)*L15</f>
        <v>37585.449999999997</v>
      </c>
      <c r="N15" s="66"/>
      <c r="O15" s="67"/>
      <c r="P15" s="67"/>
      <c r="Q15" s="70" t="str">
        <f>IFERROR(#REF!/(1-#REF!),"")</f>
        <v/>
      </c>
    </row>
    <row r="16" spans="1:17">
      <c r="B16" s="19" t="s">
        <v>362</v>
      </c>
      <c r="C16" s="75"/>
      <c r="D16" s="75"/>
      <c r="E16" s="77">
        <f>SUM(E6:E15)</f>
        <v>141493</v>
      </c>
      <c r="F16" s="74" t="s">
        <v>362</v>
      </c>
      <c r="G16" s="75"/>
      <c r="H16" s="75"/>
      <c r="I16" s="78">
        <f>SUM(I6:I15)</f>
        <v>198643.45</v>
      </c>
      <c r="J16" s="74" t="s">
        <v>362</v>
      </c>
      <c r="K16" s="75"/>
      <c r="L16" s="75"/>
      <c r="M16" s="77">
        <f>SUM(M6:M15)</f>
        <v>322471.45</v>
      </c>
      <c r="N16" s="74" t="s">
        <v>362</v>
      </c>
      <c r="O16" s="75"/>
      <c r="P16" s="75"/>
      <c r="Q16" s="78">
        <f>SUM(Q6:Q15)</f>
        <v>198643.45</v>
      </c>
    </row>
    <row r="17" spans="2:17" ht="15.75" thickBot="1">
      <c r="B17" s="7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3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9" t="s">
        <v>364</v>
      </c>
      <c r="C18" s="85"/>
      <c r="D18" s="85"/>
      <c r="E18" s="86">
        <f>E16+E5+E17</f>
        <v>286273</v>
      </c>
      <c r="F18" s="84" t="s">
        <v>364</v>
      </c>
      <c r="G18" s="85"/>
      <c r="H18" s="85"/>
      <c r="I18" s="86">
        <f>I16+I5+I17</f>
        <v>399043.45</v>
      </c>
      <c r="J18" s="84" t="s">
        <v>364</v>
      </c>
      <c r="K18" s="85"/>
      <c r="L18" s="85"/>
      <c r="M18" s="86">
        <f>M16+M5+M17</f>
        <v>597031.44999999995</v>
      </c>
      <c r="N18" s="84" t="s">
        <v>364</v>
      </c>
      <c r="O18" s="85"/>
      <c r="P18" s="85"/>
      <c r="Q18" s="87">
        <f>Q16+Q5+Q17</f>
        <v>399043.45</v>
      </c>
    </row>
    <row r="19" spans="2:17" ht="15.75" thickBot="1">
      <c r="B19" s="9" t="s">
        <v>365</v>
      </c>
      <c r="C19" s="85"/>
      <c r="D19" s="85"/>
      <c r="E19" s="86">
        <f>E18*1.19</f>
        <v>340664.87</v>
      </c>
      <c r="F19" s="84" t="s">
        <v>366</v>
      </c>
      <c r="G19" s="85"/>
      <c r="H19" s="85"/>
      <c r="I19" s="86">
        <f>I18*1.19</f>
        <v>474861.70549999998</v>
      </c>
      <c r="J19" s="84" t="s">
        <v>366</v>
      </c>
      <c r="K19" s="85"/>
      <c r="L19" s="85"/>
      <c r="M19" s="86">
        <f>M18*1.19</f>
        <v>710467.4254999999</v>
      </c>
      <c r="N19" s="84" t="s">
        <v>366</v>
      </c>
      <c r="O19" s="85"/>
      <c r="P19" s="85"/>
      <c r="Q19" s="87">
        <f>Q18*1.19</f>
        <v>474861.70549999998</v>
      </c>
    </row>
    <row r="20" spans="2:17">
      <c r="E20" s="40"/>
      <c r="I20" s="40"/>
      <c r="M20" s="40"/>
      <c r="Q20" s="40"/>
    </row>
  </sheetData>
  <sheetProtection selectLockedCells="1" selectUnlockedCells="1"/>
  <mergeCells count="9">
    <mergeCell ref="B1:Q1"/>
    <mergeCell ref="B3:E3"/>
    <mergeCell ref="F3:I3"/>
    <mergeCell ref="J3:M3"/>
    <mergeCell ref="N3:Q3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9CA3BD40DB6499A2E9AE3D07246B5" ma:contentTypeVersion="12" ma:contentTypeDescription="Create a new document." ma:contentTypeScope="" ma:versionID="491ab680ba3300160f86b9456956137c">
  <xsd:schema xmlns:xsd="http://www.w3.org/2001/XMLSchema" xmlns:xs="http://www.w3.org/2001/XMLSchema" xmlns:p="http://schemas.microsoft.com/office/2006/metadata/properties" xmlns:ns2="ff1bdffb-1e5a-491a-be56-89787a3317b7" xmlns:ns3="3590806d-0110-411e-b24e-a6ca40e623ec" targetNamespace="http://schemas.microsoft.com/office/2006/metadata/properties" ma:root="true" ma:fieldsID="faca57f972910596b9eef6398b4bc377" ns2:_="" ns3:_="">
    <xsd:import namespace="ff1bdffb-1e5a-491a-be56-89787a3317b7"/>
    <xsd:import namespace="3590806d-0110-411e-b24e-a6ca40e623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bdffb-1e5a-491a-be56-89787a331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443b8-1e49-4a53-a8e6-a312646d4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806d-0110-411e-b24e-a6ca40e623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fdd0d9-f903-45f3-aa4c-af8f48ef6d9d}" ma:internalName="TaxCatchAll" ma:showField="CatchAllData" ma:web="3590806d-0110-411e-b24e-a6ca40e62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0806d-0110-411e-b24e-a6ca40e623ec" xsi:nil="true"/>
    <lcf76f155ced4ddcb4097134ff3c332f xmlns="ff1bdffb-1e5a-491a-be56-89787a3317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78912B-A391-4CB4-A5A8-5988C6846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1bdffb-1e5a-491a-be56-89787a3317b7"/>
    <ds:schemaRef ds:uri="3590806d-0110-411e-b24e-a6ca40e623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55170D-4A51-4575-978A-2CCD4AACCDD6}">
  <ds:schemaRefs>
    <ds:schemaRef ds:uri="http://schemas.microsoft.com/office/2006/metadata/properties"/>
    <ds:schemaRef ds:uri="http://schemas.microsoft.com/office/infopath/2007/PartnerControls"/>
    <ds:schemaRef ds:uri="3590806d-0110-411e-b24e-a6ca40e623ec"/>
    <ds:schemaRef ds:uri="ff1bdffb-1e5a-491a-be56-89787a3317b7"/>
  </ds:schemaRefs>
</ds:datastoreItem>
</file>

<file path=customXml/itemProps3.xml><?xml version="1.0" encoding="utf-8"?>
<ds:datastoreItem xmlns:ds="http://schemas.openxmlformats.org/officeDocument/2006/customXml" ds:itemID="{F7E725A1-FD2D-4128-8A27-BF09E56F86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1</vt:i4>
      </vt:variant>
    </vt:vector>
  </HeadingPairs>
  <TitlesOfParts>
    <vt:vector size="50" baseType="lpstr">
      <vt:lpstr>data repuestos</vt:lpstr>
      <vt:lpstr>Aceites y MO</vt:lpstr>
      <vt:lpstr>Valores Mantención x Modelo</vt:lpstr>
      <vt:lpstr>Matriz de Carga</vt:lpstr>
      <vt:lpstr>GOL 1.6 MT</vt:lpstr>
      <vt:lpstr>GOL 1.6 AT</vt:lpstr>
      <vt:lpstr>VOYAGE 1.6 MT</vt:lpstr>
      <vt:lpstr>VOYAGE 1.6 AT</vt:lpstr>
      <vt:lpstr>SAVEIRO</vt:lpstr>
      <vt:lpstr>SAVEIRO 1.6 CWS</vt:lpstr>
      <vt:lpstr>POLO 1.6 MT</vt:lpstr>
      <vt:lpstr>POLO 1.6 AT</vt:lpstr>
      <vt:lpstr>VIRTUS 1.6 MT</vt:lpstr>
      <vt:lpstr>VIRTUS 1.6 AT</vt:lpstr>
      <vt:lpstr>TIGUAN 1.4 MT</vt:lpstr>
      <vt:lpstr>TIGUAN 1.4 AT</vt:lpstr>
      <vt:lpstr>TIGUAN 2.0 AT</vt:lpstr>
      <vt:lpstr>TOUAREG 3.0 V6 TDI</vt:lpstr>
      <vt:lpstr>ATLAS 3.6 AT 4 MOTION</vt:lpstr>
      <vt:lpstr>Atlas 2.0T 4Motion HL</vt:lpstr>
      <vt:lpstr>T-cross 1.6 MT</vt:lpstr>
      <vt:lpstr>T-cross 1.6 AT</vt:lpstr>
      <vt:lpstr>T-Cross 1.0 TSI AT</vt:lpstr>
      <vt:lpstr>T-Cross 1.0 TSI MT</vt:lpstr>
      <vt:lpstr>Nivus 1.0 TSI AT</vt:lpstr>
      <vt:lpstr>Nivus 1.0 TSI MT</vt:lpstr>
      <vt:lpstr>Polo GTS</vt:lpstr>
      <vt:lpstr>Virtus GTS</vt:lpstr>
      <vt:lpstr>Taos AT</vt:lpstr>
      <vt:lpstr>Jetta 1.4 MT</vt:lpstr>
      <vt:lpstr>Jetta 1.4 AT</vt:lpstr>
      <vt:lpstr>Jetta GLI</vt:lpstr>
      <vt:lpstr>Golf GTI</vt:lpstr>
      <vt:lpstr>Golf R</vt:lpstr>
      <vt:lpstr>Golf 1.6 MPI MT</vt:lpstr>
      <vt:lpstr>Golf 1.6 MPI AT</vt:lpstr>
      <vt:lpstr>Golf 1.4 AT</vt:lpstr>
      <vt:lpstr>Golf 1.4 MT</vt:lpstr>
      <vt:lpstr>Polo TSI 1.0 AT</vt:lpstr>
      <vt:lpstr>Virtus TSI 1.0 AT</vt:lpstr>
      <vt:lpstr>ID.4</vt:lpstr>
      <vt:lpstr>Jetta GLI PA</vt:lpstr>
      <vt:lpstr>Tera 1.6 MT</vt:lpstr>
      <vt:lpstr>Tera 1.0 AT</vt:lpstr>
      <vt:lpstr>Nuevo Tiguan</vt:lpstr>
      <vt:lpstr>Polo 1.0 AT (Tier)</vt:lpstr>
      <vt:lpstr>Virtus 1.0 AT (Tier)</vt:lpstr>
      <vt:lpstr>Nivus 1.0 AT (Tier)</vt:lpstr>
      <vt:lpstr>T-Cross 1.0 AT (Tier)</vt:lpstr>
      <vt:lpstr>'Valores Mantención x Modelo'!Área_de_impresión</vt:lpstr>
    </vt:vector>
  </TitlesOfParts>
  <Manager/>
  <Company>Porsche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Postventa</dc:creator>
  <cp:keywords/>
  <dc:description/>
  <cp:lastModifiedBy>Abarca Luis (PIACL - CL/Santiago)</cp:lastModifiedBy>
  <cp:revision/>
  <dcterms:created xsi:type="dcterms:W3CDTF">2019-09-03T13:09:34Z</dcterms:created>
  <dcterms:modified xsi:type="dcterms:W3CDTF">2026-01-30T18:20:50Z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0x010100CDE9CA3BD40DB6499A2E9AE3D07246B5</vt:lpwstr>
  </property>
  <property fmtid="{D5CDD505-2E9C-101B-9397-08002B2CF9AE}" pid="3" name="MSIP_Label_43d67188-4396-4f49-b241-070cf408d0d1_Enabled">
    <vt:lpwstr>true</vt:lpwstr>
  </property>
  <property fmtid="{D5CDD505-2E9C-101B-9397-08002B2CF9AE}" pid="4" name="MSIP_Label_43d67188-4396-4f49-b241-070cf408d0d1_SetDate">
    <vt:lpwstr>2023-12-07T20:41:46Z</vt:lpwstr>
  </property>
  <property fmtid="{D5CDD505-2E9C-101B-9397-08002B2CF9AE}" pid="5" name="MSIP_Label_43d67188-4396-4f49-b241-070cf408d0d1_Method">
    <vt:lpwstr>Privileged</vt:lpwstr>
  </property>
  <property fmtid="{D5CDD505-2E9C-101B-9397-08002B2CF9AE}" pid="6" name="MSIP_Label_43d67188-4396-4f49-b241-070cf408d0d1_Name">
    <vt:lpwstr>43d67188-4396-4f49-b241-070cf408d0d1</vt:lpwstr>
  </property>
  <property fmtid="{D5CDD505-2E9C-101B-9397-08002B2CF9AE}" pid="7" name="MSIP_Label_43d67188-4396-4f49-b241-070cf408d0d1_SiteId">
    <vt:lpwstr>0f6f68be-4ef2-465a-986b-eb9a250d9789</vt:lpwstr>
  </property>
  <property fmtid="{D5CDD505-2E9C-101B-9397-08002B2CF9AE}" pid="8" name="MSIP_Label_43d67188-4396-4f49-b241-070cf408d0d1_ActionId">
    <vt:lpwstr>65798ab2-05fb-4fcf-953c-2b69fa60d8f1</vt:lpwstr>
  </property>
  <property fmtid="{D5CDD505-2E9C-101B-9397-08002B2CF9AE}" pid="9" name="MSIP_Label_43d67188-4396-4f49-b241-070cf408d0d1_ContentBits">
    <vt:lpwstr>2</vt:lpwstr>
  </property>
  <property fmtid="{D5CDD505-2E9C-101B-9397-08002B2CF9AE}" pid="10" name="MediaServiceImageTags">
    <vt:lpwstr/>
  </property>
</Properties>
</file>