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orscheholding.sharepoint.com/sites/ORG00006106/Shared Documents/General/Pautas de Mantenimiento/Pautas Actualizadas 2026/"/>
    </mc:Choice>
  </mc:AlternateContent>
  <xr:revisionPtr revIDLastSave="0" documentId="8_{1FA679AC-3F19-41DB-A6B7-79D58890CAF4}" xr6:coauthVersionLast="47" xr6:coauthVersionMax="47" xr10:uidLastSave="{00000000-0000-0000-0000-000000000000}"/>
  <bookViews>
    <workbookView xWindow="19090" yWindow="-1270" windowWidth="19420" windowHeight="11500" tabRatio="895" xr2:uid="{592C96D7-FFB4-4A73-AFE7-3D0F461E5580}"/>
  </bookViews>
  <sheets>
    <sheet name="Valores Mantención x Modelo" sheetId="1" r:id="rId1"/>
    <sheet name="Matriz de Carga" sheetId="2" r:id="rId2"/>
    <sheet name="Ateca 300 Hp" sheetId="18" r:id="rId3"/>
    <sheet name="Ateca 190 Hp" sheetId="22" r:id="rId4"/>
    <sheet name="Formentor 190 Hp" sheetId="15" r:id="rId5"/>
    <sheet name="Formentor 310 Hp" sheetId="16" r:id="rId6"/>
    <sheet name="Leon 2.0 TSI AT" sheetId="19" r:id="rId7"/>
    <sheet name="CUPRA Leon 1.4 TSI AT8 150 CV" sheetId="20" r:id="rId8"/>
    <sheet name="Formentor 333 CV" sheetId="23" r:id="rId9"/>
    <sheet name="Formentor 1.4 AT e-Hybrid" sheetId="25" r:id="rId10"/>
    <sheet name="Tavascan EDFA" sheetId="26" r:id="rId11"/>
    <sheet name="Formentor 204 Hp" sheetId="27" r:id="rId12"/>
    <sheet name="Terramar 1.5 TSI MHEV" sheetId="28" r:id="rId13"/>
    <sheet name="Leon 1.5 TSI" sheetId="29" r:id="rId14"/>
    <sheet name="Formentor 1.5 AT e-Hybrid" sheetId="30" r:id="rId15"/>
    <sheet name="Tavascan EEBA" sheetId="31" r:id="rId16"/>
  </sheets>
  <definedNames>
    <definedName name="_xlnm._FilterDatabase" localSheetId="1" hidden="1">'Matriz de Carga'!$A$3:$H$43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3" i="2" l="1"/>
  <c r="Y14" i="22"/>
  <c r="Y16" i="22"/>
  <c r="I10" i="18"/>
  <c r="I11" i="18"/>
  <c r="Y15" i="18"/>
  <c r="Y14" i="18"/>
  <c r="Y13" i="18"/>
  <c r="Y10" i="18"/>
  <c r="I13" i="18"/>
  <c r="I12" i="18"/>
  <c r="Y15" i="22"/>
  <c r="Y13" i="22"/>
  <c r="Y10" i="22"/>
  <c r="Y11" i="18" l="1"/>
  <c r="Y12" i="22"/>
  <c r="Y11" i="22"/>
  <c r="Y12" i="18"/>
  <c r="Y16" i="18"/>
  <c r="Y12" i="15"/>
  <c r="Y11" i="15"/>
  <c r="W10" i="15"/>
  <c r="Y10" i="15" s="1"/>
  <c r="I12" i="15"/>
  <c r="I11" i="15"/>
  <c r="G10" i="15"/>
  <c r="I10" i="15" s="1"/>
  <c r="Y15" i="16"/>
  <c r="Y14" i="16"/>
  <c r="Y13" i="16"/>
  <c r="Y12" i="16"/>
  <c r="Y11" i="16"/>
  <c r="Y10" i="16"/>
  <c r="I12" i="16"/>
  <c r="I11" i="16"/>
  <c r="I10" i="16"/>
  <c r="I14" i="19"/>
  <c r="I13" i="19"/>
  <c r="I12" i="19"/>
  <c r="I11" i="19"/>
  <c r="I10" i="19"/>
  <c r="Y14" i="19"/>
  <c r="Y13" i="19"/>
  <c r="Y12" i="19"/>
  <c r="Y11" i="19"/>
  <c r="Y10" i="19"/>
  <c r="Y12" i="20"/>
  <c r="Y11" i="20"/>
  <c r="Y10" i="20"/>
  <c r="I12" i="20"/>
  <c r="I11" i="20"/>
  <c r="I10" i="20"/>
  <c r="Y15" i="23"/>
  <c r="Y14" i="23"/>
  <c r="Y13" i="23"/>
  <c r="Y12" i="23"/>
  <c r="Y11" i="23"/>
  <c r="Y10" i="23"/>
  <c r="I12" i="23"/>
  <c r="I11" i="23"/>
  <c r="I10" i="23"/>
  <c r="Y12" i="25"/>
  <c r="Y11" i="25"/>
  <c r="Y10" i="25"/>
  <c r="I12" i="25"/>
  <c r="I11" i="25"/>
  <c r="I10" i="25"/>
  <c r="I12" i="27"/>
  <c r="I11" i="27"/>
  <c r="I10" i="27"/>
  <c r="Y15" i="27"/>
  <c r="Y14" i="27"/>
  <c r="Y13" i="27"/>
  <c r="Y12" i="27"/>
  <c r="Y11" i="27"/>
  <c r="Y10" i="27"/>
  <c r="I12" i="28"/>
  <c r="Y12" i="28"/>
  <c r="Q11" i="28"/>
  <c r="Q12" i="28"/>
  <c r="Q13" i="28"/>
  <c r="Q14" i="28"/>
  <c r="Q15" i="28"/>
  <c r="Q16" i="28"/>
  <c r="Q17" i="28"/>
  <c r="Q18" i="28"/>
  <c r="Q19" i="28"/>
  <c r="Y11" i="28"/>
  <c r="Y10" i="28"/>
  <c r="I12" i="30"/>
  <c r="I11" i="30"/>
  <c r="Y12" i="30"/>
  <c r="Y11" i="30"/>
  <c r="D42" i="2"/>
  <c r="Q17" i="29"/>
  <c r="Q18" i="29"/>
  <c r="Q19" i="29"/>
  <c r="Q15" i="29"/>
  <c r="Q16" i="29"/>
  <c r="Q13" i="29"/>
  <c r="Q14" i="29"/>
  <c r="I12" i="29"/>
  <c r="I11" i="29"/>
  <c r="I10" i="29"/>
  <c r="Y12" i="29"/>
  <c r="Y11" i="29"/>
  <c r="Y10" i="29"/>
  <c r="Y18" i="31" l="1"/>
  <c r="U18" i="31"/>
  <c r="Q18" i="31"/>
  <c r="M18" i="31"/>
  <c r="I18" i="31"/>
  <c r="E18" i="31"/>
  <c r="M16" i="31"/>
  <c r="I16" i="31"/>
  <c r="E16" i="31"/>
  <c r="Y9" i="31"/>
  <c r="Y8" i="31"/>
  <c r="Q8" i="31"/>
  <c r="I8" i="31"/>
  <c r="Y7" i="31"/>
  <c r="U7" i="31"/>
  <c r="U17" i="31" s="1"/>
  <c r="Q7" i="31"/>
  <c r="M7" i="31"/>
  <c r="I7" i="31"/>
  <c r="E7" i="31"/>
  <c r="Y5" i="31"/>
  <c r="U5" i="31"/>
  <c r="Q5" i="31"/>
  <c r="M5" i="31"/>
  <c r="I5" i="31"/>
  <c r="E5" i="31"/>
  <c r="Q18" i="30"/>
  <c r="Q17" i="30"/>
  <c r="E10" i="30"/>
  <c r="E9" i="30"/>
  <c r="Y8" i="29"/>
  <c r="U6" i="30"/>
  <c r="D40" i="2"/>
  <c r="Y10" i="30"/>
  <c r="Y9" i="30"/>
  <c r="Y7" i="30"/>
  <c r="U10" i="30"/>
  <c r="U9" i="30"/>
  <c r="U7" i="30"/>
  <c r="Q19" i="30"/>
  <c r="Q15" i="30"/>
  <c r="Q14" i="30"/>
  <c r="Q13" i="30"/>
  <c r="Q12" i="30"/>
  <c r="M10" i="30"/>
  <c r="M9" i="30"/>
  <c r="Q9" i="30"/>
  <c r="Q10" i="30"/>
  <c r="I9" i="30"/>
  <c r="I10" i="30"/>
  <c r="D39" i="2"/>
  <c r="Y21" i="30"/>
  <c r="U21" i="30"/>
  <c r="Q21" i="30"/>
  <c r="M21" i="30"/>
  <c r="I21" i="30"/>
  <c r="E21" i="30"/>
  <c r="U16" i="30"/>
  <c r="M16" i="30"/>
  <c r="E16" i="30"/>
  <c r="E11" i="30"/>
  <c r="E8" i="30"/>
  <c r="Q7" i="30"/>
  <c r="M7" i="30"/>
  <c r="I7" i="30"/>
  <c r="E7" i="30"/>
  <c r="Y6" i="30"/>
  <c r="Q6" i="30"/>
  <c r="M6" i="30"/>
  <c r="I6" i="30"/>
  <c r="E6" i="30"/>
  <c r="Y5" i="30"/>
  <c r="U5" i="30"/>
  <c r="Q5" i="30"/>
  <c r="M5" i="30"/>
  <c r="I5" i="30"/>
  <c r="E5" i="30"/>
  <c r="D38" i="2"/>
  <c r="E7" i="29"/>
  <c r="Y21" i="29"/>
  <c r="U21" i="29"/>
  <c r="Q21" i="29"/>
  <c r="M21" i="29"/>
  <c r="I21" i="29"/>
  <c r="E21" i="29"/>
  <c r="U15" i="29"/>
  <c r="M15" i="29"/>
  <c r="E15" i="29"/>
  <c r="Q12" i="29"/>
  <c r="Q11" i="29"/>
  <c r="E11" i="29"/>
  <c r="U10" i="29"/>
  <c r="M10" i="29"/>
  <c r="Y9" i="29"/>
  <c r="Q9" i="29"/>
  <c r="I9" i="29"/>
  <c r="U8" i="29"/>
  <c r="Q8" i="29"/>
  <c r="M8" i="29"/>
  <c r="I8" i="29"/>
  <c r="E8" i="29"/>
  <c r="Y7" i="29"/>
  <c r="U7" i="29"/>
  <c r="Q7" i="29"/>
  <c r="M7" i="29"/>
  <c r="I7" i="29"/>
  <c r="Y6" i="29"/>
  <c r="U6" i="29"/>
  <c r="Q6" i="29"/>
  <c r="M6" i="29"/>
  <c r="I6" i="29"/>
  <c r="E6" i="29"/>
  <c r="Y5" i="29"/>
  <c r="U5" i="29"/>
  <c r="Q5" i="29"/>
  <c r="M5" i="29"/>
  <c r="I5" i="29"/>
  <c r="E5" i="29"/>
  <c r="E17" i="31" l="1"/>
  <c r="E19" i="31" s="1"/>
  <c r="E20" i="31" s="1"/>
  <c r="C18" i="1" s="1"/>
  <c r="M17" i="31"/>
  <c r="M19" i="31" s="1"/>
  <c r="M20" i="31" s="1"/>
  <c r="E18" i="1" s="1"/>
  <c r="I17" i="31"/>
  <c r="I19" i="31" s="1"/>
  <c r="I20" i="31" s="1"/>
  <c r="D18" i="1" s="1"/>
  <c r="U19" i="31"/>
  <c r="U20" i="31" s="1"/>
  <c r="G18" i="1" s="1"/>
  <c r="Y20" i="29"/>
  <c r="I20" i="29"/>
  <c r="Q17" i="31"/>
  <c r="Q19" i="31" s="1"/>
  <c r="Q20" i="31" s="1"/>
  <c r="F18" i="1" s="1"/>
  <c r="Y17" i="31"/>
  <c r="Y19" i="31" s="1"/>
  <c r="Y20" i="31" s="1"/>
  <c r="H18" i="1" s="1"/>
  <c r="Q11" i="30"/>
  <c r="Q10" i="29"/>
  <c r="Q20" i="29" s="1"/>
  <c r="D41" i="2"/>
  <c r="M8" i="30"/>
  <c r="M20" i="30" s="1"/>
  <c r="M22" i="30" s="1"/>
  <c r="M23" i="30" s="1"/>
  <c r="E17" i="1" s="1"/>
  <c r="M9" i="29"/>
  <c r="M20" i="29" s="1"/>
  <c r="M22" i="29" s="1"/>
  <c r="M23" i="29" s="1"/>
  <c r="E16" i="1" s="1"/>
  <c r="Y8" i="30"/>
  <c r="Y20" i="30" s="1"/>
  <c r="E10" i="29"/>
  <c r="U8" i="30"/>
  <c r="U20" i="30" s="1"/>
  <c r="U22" i="30" s="1"/>
  <c r="U23" i="30" s="1"/>
  <c r="G17" i="1" s="1"/>
  <c r="U9" i="29"/>
  <c r="U20" i="29" s="1"/>
  <c r="E9" i="29"/>
  <c r="I8" i="30"/>
  <c r="I20" i="30" s="1"/>
  <c r="Q8" i="30"/>
  <c r="Q16" i="30"/>
  <c r="E20" i="30"/>
  <c r="E22" i="30" s="1"/>
  <c r="E23" i="30" s="1"/>
  <c r="C17" i="1" s="1"/>
  <c r="Q20" i="30" l="1"/>
  <c r="Q22" i="30" s="1"/>
  <c r="Q23" i="30" s="1"/>
  <c r="F17" i="1" s="1"/>
  <c r="E20" i="29"/>
  <c r="E22" i="29" s="1"/>
  <c r="E23" i="29" s="1"/>
  <c r="C16" i="1" s="1"/>
  <c r="U22" i="29"/>
  <c r="U23" i="29" s="1"/>
  <c r="G16" i="1" s="1"/>
  <c r="Y22" i="30"/>
  <c r="Y23" i="30" s="1"/>
  <c r="H17" i="1" s="1"/>
  <c r="Q22" i="29"/>
  <c r="Q23" i="29" s="1"/>
  <c r="F16" i="1" s="1"/>
  <c r="I22" i="30"/>
  <c r="I23" i="30" s="1"/>
  <c r="D17" i="1" s="1"/>
  <c r="Y22" i="29"/>
  <c r="Y23" i="29" s="1"/>
  <c r="H16" i="1" s="1"/>
  <c r="I22" i="29"/>
  <c r="I23" i="29" s="1"/>
  <c r="D16" i="1" s="1"/>
  <c r="U6" i="27"/>
  <c r="Y6" i="27"/>
  <c r="Q6" i="27"/>
  <c r="M6" i="27"/>
  <c r="I6" i="27"/>
  <c r="E6" i="27"/>
  <c r="D21" i="2"/>
  <c r="D20" i="2"/>
  <c r="D19" i="2"/>
  <c r="D18" i="2"/>
  <c r="D17" i="2"/>
  <c r="I11" i="28"/>
  <c r="U10" i="28"/>
  <c r="M10" i="28"/>
  <c r="Y21" i="28" l="1"/>
  <c r="U21" i="28"/>
  <c r="Q21" i="28"/>
  <c r="M21" i="28"/>
  <c r="I21" i="28"/>
  <c r="E21" i="28"/>
  <c r="U15" i="28"/>
  <c r="M15" i="28"/>
  <c r="E15" i="28"/>
  <c r="I10" i="28"/>
  <c r="E11" i="28"/>
  <c r="Q10" i="28"/>
  <c r="E10" i="28"/>
  <c r="Y9" i="28"/>
  <c r="U9" i="28"/>
  <c r="Q9" i="28"/>
  <c r="M9" i="28"/>
  <c r="I9" i="28"/>
  <c r="E9" i="28"/>
  <c r="Y8" i="28"/>
  <c r="U8" i="28"/>
  <c r="Q8" i="28"/>
  <c r="M8" i="28"/>
  <c r="I8" i="28"/>
  <c r="E8" i="28"/>
  <c r="Y7" i="28"/>
  <c r="U7" i="28"/>
  <c r="Q7" i="28"/>
  <c r="M7" i="28"/>
  <c r="I7" i="28"/>
  <c r="E7" i="28"/>
  <c r="Y6" i="28"/>
  <c r="U6" i="28"/>
  <c r="Q6" i="28"/>
  <c r="M6" i="28"/>
  <c r="I6" i="28"/>
  <c r="E6" i="28"/>
  <c r="Y5" i="28"/>
  <c r="U5" i="28"/>
  <c r="Q5" i="28"/>
  <c r="M5" i="28"/>
  <c r="I5" i="28"/>
  <c r="E5" i="28"/>
  <c r="Y18" i="27"/>
  <c r="U18" i="27"/>
  <c r="Q18" i="27"/>
  <c r="M18" i="27"/>
  <c r="I18" i="27"/>
  <c r="E18" i="27"/>
  <c r="U16" i="27"/>
  <c r="Q16" i="27"/>
  <c r="I16" i="27"/>
  <c r="E16" i="27"/>
  <c r="Q14" i="27"/>
  <c r="Q13" i="27"/>
  <c r="M13" i="27"/>
  <c r="Q12" i="27"/>
  <c r="M12" i="27"/>
  <c r="Q11" i="27"/>
  <c r="M11" i="27"/>
  <c r="U10" i="27"/>
  <c r="Q10" i="27"/>
  <c r="M10" i="27"/>
  <c r="E10" i="27"/>
  <c r="Y9" i="27"/>
  <c r="U9" i="27"/>
  <c r="Q9" i="27"/>
  <c r="M9" i="27"/>
  <c r="I9" i="27"/>
  <c r="E9" i="27"/>
  <c r="Y8" i="27"/>
  <c r="U8" i="27"/>
  <c r="Q8" i="27"/>
  <c r="M8" i="27"/>
  <c r="I8" i="27"/>
  <c r="E8" i="27"/>
  <c r="Y7" i="27"/>
  <c r="U7" i="27"/>
  <c r="Q7" i="27"/>
  <c r="M7" i="27"/>
  <c r="I7" i="27"/>
  <c r="E7" i="27"/>
  <c r="Y5" i="27"/>
  <c r="U5" i="27"/>
  <c r="Q5" i="27"/>
  <c r="M5" i="27"/>
  <c r="I5" i="27"/>
  <c r="E5" i="27"/>
  <c r="D26" i="2"/>
  <c r="Y9" i="26"/>
  <c r="D25" i="2"/>
  <c r="D37" i="2"/>
  <c r="Q20" i="28" l="1"/>
  <c r="E17" i="27"/>
  <c r="U17" i="27"/>
  <c r="U19" i="27" s="1"/>
  <c r="U20" i="27" s="1"/>
  <c r="G14" i="1" s="1"/>
  <c r="I20" i="28"/>
  <c r="I22" i="28" s="1"/>
  <c r="I23" i="28" s="1"/>
  <c r="D15" i="1" s="1"/>
  <c r="U20" i="28"/>
  <c r="U22" i="28" s="1"/>
  <c r="U23" i="28" s="1"/>
  <c r="G15" i="1" s="1"/>
  <c r="E20" i="28"/>
  <c r="E22" i="28" s="1"/>
  <c r="E23" i="28" s="1"/>
  <c r="C15" i="1" s="1"/>
  <c r="M17" i="27"/>
  <c r="M19" i="27" s="1"/>
  <c r="M20" i="27" s="1"/>
  <c r="E14" i="1" s="1"/>
  <c r="Q17" i="27"/>
  <c r="Q19" i="27" s="1"/>
  <c r="Q20" i="27" s="1"/>
  <c r="F14" i="1" s="1"/>
  <c r="Y17" i="27"/>
  <c r="Y19" i="27" s="1"/>
  <c r="Y20" i="27" s="1"/>
  <c r="H14" i="1" s="1"/>
  <c r="Q22" i="28"/>
  <c r="Q23" i="28" s="1"/>
  <c r="F15" i="1" s="1"/>
  <c r="E19" i="27"/>
  <c r="E20" i="27" s="1"/>
  <c r="C14" i="1" s="1"/>
  <c r="Y20" i="28"/>
  <c r="Y22" i="28" s="1"/>
  <c r="Y23" i="28" s="1"/>
  <c r="H15" i="1" s="1"/>
  <c r="I17" i="27"/>
  <c r="I19" i="27" s="1"/>
  <c r="I20" i="27" s="1"/>
  <c r="D14" i="1" s="1"/>
  <c r="M20" i="28"/>
  <c r="M22" i="28" s="1"/>
  <c r="M23" i="28" s="1"/>
  <c r="E15" i="1" s="1"/>
  <c r="Y8" i="26"/>
  <c r="Q8" i="26"/>
  <c r="I8" i="26"/>
  <c r="Y7" i="26"/>
  <c r="U7" i="26"/>
  <c r="U17" i="26" s="1"/>
  <c r="Q7" i="26"/>
  <c r="M7" i="26"/>
  <c r="I7" i="26"/>
  <c r="E7" i="26"/>
  <c r="Y18" i="26"/>
  <c r="U18" i="26"/>
  <c r="Q18" i="26"/>
  <c r="M18" i="26"/>
  <c r="I18" i="26"/>
  <c r="E18" i="26"/>
  <c r="M16" i="26"/>
  <c r="I16" i="26"/>
  <c r="E16" i="26"/>
  <c r="Y5" i="26"/>
  <c r="U5" i="26"/>
  <c r="Q5" i="26"/>
  <c r="M5" i="26"/>
  <c r="I5" i="26"/>
  <c r="E5" i="26"/>
  <c r="Q16" i="25"/>
  <c r="Q15" i="25"/>
  <c r="Y18" i="25"/>
  <c r="U18" i="25"/>
  <c r="Q18" i="25"/>
  <c r="M18" i="25"/>
  <c r="I18" i="25"/>
  <c r="E18" i="25"/>
  <c r="Y16" i="25"/>
  <c r="U16" i="25"/>
  <c r="M16" i="25"/>
  <c r="I16" i="25"/>
  <c r="E16" i="25"/>
  <c r="Q14" i="25"/>
  <c r="Q13" i="25"/>
  <c r="Q12" i="25"/>
  <c r="Q11" i="25"/>
  <c r="E11" i="25"/>
  <c r="U10" i="25"/>
  <c r="Q10" i="25"/>
  <c r="M10" i="25"/>
  <c r="E10" i="25"/>
  <c r="Y9" i="25"/>
  <c r="U9" i="25"/>
  <c r="Q9" i="25"/>
  <c r="M9" i="25"/>
  <c r="I9" i="25"/>
  <c r="E9" i="25"/>
  <c r="Y8" i="25"/>
  <c r="U8" i="25"/>
  <c r="Q8" i="25"/>
  <c r="M8" i="25"/>
  <c r="I8" i="25"/>
  <c r="E8" i="25"/>
  <c r="Y7" i="25"/>
  <c r="U7" i="25"/>
  <c r="Q7" i="25"/>
  <c r="M7" i="25"/>
  <c r="I7" i="25"/>
  <c r="E7" i="25"/>
  <c r="Y6" i="25"/>
  <c r="U6" i="25"/>
  <c r="Q6" i="25"/>
  <c r="M6" i="25"/>
  <c r="I6" i="25"/>
  <c r="E6" i="25"/>
  <c r="Y5" i="25"/>
  <c r="U5" i="25"/>
  <c r="Q5" i="25"/>
  <c r="M5" i="25"/>
  <c r="I5" i="25"/>
  <c r="E5" i="25"/>
  <c r="Y17" i="26" l="1"/>
  <c r="M17" i="26"/>
  <c r="Q17" i="26"/>
  <c r="M19" i="26"/>
  <c r="M20" i="26" s="1"/>
  <c r="E13" i="1" s="1"/>
  <c r="I17" i="26"/>
  <c r="I19" i="26" s="1"/>
  <c r="I20" i="26" s="1"/>
  <c r="D13" i="1" s="1"/>
  <c r="Y19" i="26"/>
  <c r="Y20" i="26" s="1"/>
  <c r="H13" i="1" s="1"/>
  <c r="Q19" i="26"/>
  <c r="Q20" i="26" s="1"/>
  <c r="F13" i="1" s="1"/>
  <c r="U19" i="26"/>
  <c r="U20" i="26" s="1"/>
  <c r="G13" i="1" s="1"/>
  <c r="E17" i="26"/>
  <c r="E19" i="26" s="1"/>
  <c r="E20" i="26" s="1"/>
  <c r="C13" i="1" s="1"/>
  <c r="I17" i="25"/>
  <c r="I19" i="25" s="1"/>
  <c r="I20" i="25" s="1"/>
  <c r="D11" i="1" s="1"/>
  <c r="Q17" i="25"/>
  <c r="Q19" i="25" s="1"/>
  <c r="Q20" i="25" s="1"/>
  <c r="F11" i="1" s="1"/>
  <c r="Y17" i="25"/>
  <c r="Y19" i="25" s="1"/>
  <c r="Y20" i="25" s="1"/>
  <c r="H11" i="1" s="1"/>
  <c r="U17" i="25"/>
  <c r="U19" i="25" s="1"/>
  <c r="U20" i="25" s="1"/>
  <c r="G11" i="1" s="1"/>
  <c r="M17" i="25"/>
  <c r="M19" i="25" s="1"/>
  <c r="M20" i="25" s="1"/>
  <c r="E11" i="1" s="1"/>
  <c r="E17" i="25"/>
  <c r="E19" i="25" s="1"/>
  <c r="E20" i="25" s="1"/>
  <c r="C11" i="1" s="1"/>
  <c r="H4" i="2" l="1"/>
  <c r="Y18" i="23"/>
  <c r="U18" i="23"/>
  <c r="Q18" i="23"/>
  <c r="M18" i="23"/>
  <c r="I18" i="23"/>
  <c r="E18" i="23"/>
  <c r="U16" i="23"/>
  <c r="Q16" i="23"/>
  <c r="I16" i="23"/>
  <c r="E16" i="23"/>
  <c r="Q14" i="23"/>
  <c r="Q13" i="23"/>
  <c r="M13" i="23"/>
  <c r="Q12" i="23"/>
  <c r="M12" i="23"/>
  <c r="Q11" i="23"/>
  <c r="M11" i="23"/>
  <c r="U10" i="23"/>
  <c r="Q10" i="23"/>
  <c r="M10" i="23"/>
  <c r="E10" i="23"/>
  <c r="Y9" i="23"/>
  <c r="U9" i="23"/>
  <c r="Q9" i="23"/>
  <c r="M9" i="23"/>
  <c r="I9" i="23"/>
  <c r="E9" i="23"/>
  <c r="Y8" i="23"/>
  <c r="U8" i="23"/>
  <c r="Q8" i="23"/>
  <c r="M8" i="23"/>
  <c r="I8" i="23"/>
  <c r="E8" i="23"/>
  <c r="Y7" i="23"/>
  <c r="U7" i="23"/>
  <c r="Q7" i="23"/>
  <c r="M7" i="23"/>
  <c r="I7" i="23"/>
  <c r="E7" i="23"/>
  <c r="Y6" i="23"/>
  <c r="U6" i="23"/>
  <c r="Q6" i="23"/>
  <c r="M6" i="23"/>
  <c r="I6" i="23"/>
  <c r="E6" i="23"/>
  <c r="Y5" i="23"/>
  <c r="U5" i="23"/>
  <c r="Q5" i="23"/>
  <c r="M5" i="23"/>
  <c r="I5" i="23"/>
  <c r="E5" i="23"/>
  <c r="Q16" i="19"/>
  <c r="Q15" i="19"/>
  <c r="M10" i="19"/>
  <c r="M9" i="19"/>
  <c r="M17" i="23" l="1"/>
  <c r="M19" i="23" s="1"/>
  <c r="M20" i="23" s="1"/>
  <c r="E12" i="1" s="1"/>
  <c r="U17" i="23"/>
  <c r="U19" i="23" s="1"/>
  <c r="U20" i="23" s="1"/>
  <c r="G12" i="1" s="1"/>
  <c r="I17" i="23"/>
  <c r="I19" i="23" s="1"/>
  <c r="I20" i="23" s="1"/>
  <c r="D12" i="1" s="1"/>
  <c r="E17" i="23"/>
  <c r="E19" i="23" s="1"/>
  <c r="E20" i="23" s="1"/>
  <c r="C12" i="1" s="1"/>
  <c r="Y17" i="23"/>
  <c r="Y19" i="23" s="1"/>
  <c r="Y20" i="23" s="1"/>
  <c r="H12" i="1" s="1"/>
  <c r="Q17" i="23"/>
  <c r="Q19" i="23" s="1"/>
  <c r="Q20" i="23" s="1"/>
  <c r="F12" i="1" s="1"/>
  <c r="U10" i="20" l="1"/>
  <c r="Q14" i="20"/>
  <c r="M10" i="20"/>
  <c r="E11" i="20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22" i="2"/>
  <c r="D23" i="2"/>
  <c r="D24" i="2"/>
  <c r="D27" i="2"/>
  <c r="D28" i="2"/>
  <c r="D29" i="2"/>
  <c r="D30" i="2"/>
  <c r="D31" i="2"/>
  <c r="D32" i="2"/>
  <c r="D33" i="2"/>
  <c r="D34" i="2"/>
  <c r="D35" i="2"/>
  <c r="D36" i="2"/>
  <c r="Y6" i="22"/>
  <c r="U6" i="22"/>
  <c r="Q6" i="22"/>
  <c r="M6" i="22"/>
  <c r="I6" i="22"/>
  <c r="E6" i="22"/>
  <c r="Y19" i="22"/>
  <c r="U19" i="22"/>
  <c r="Q19" i="22"/>
  <c r="M19" i="22"/>
  <c r="I19" i="22"/>
  <c r="E19" i="22"/>
  <c r="U15" i="22"/>
  <c r="Q15" i="22"/>
  <c r="M15" i="22"/>
  <c r="I15" i="22"/>
  <c r="E15" i="22"/>
  <c r="Q14" i="22"/>
  <c r="M14" i="22"/>
  <c r="I13" i="22"/>
  <c r="Q13" i="22"/>
  <c r="M13" i="22"/>
  <c r="I12" i="22"/>
  <c r="Q12" i="22"/>
  <c r="M12" i="22"/>
  <c r="I11" i="22"/>
  <c r="U11" i="22"/>
  <c r="Q11" i="22"/>
  <c r="M11" i="22"/>
  <c r="I10" i="22"/>
  <c r="E11" i="22"/>
  <c r="U10" i="22"/>
  <c r="Q10" i="22"/>
  <c r="M10" i="22"/>
  <c r="E10" i="22"/>
  <c r="Y9" i="22"/>
  <c r="U9" i="22"/>
  <c r="Q9" i="22"/>
  <c r="M9" i="22"/>
  <c r="I9" i="22"/>
  <c r="E9" i="22"/>
  <c r="Y8" i="22"/>
  <c r="U8" i="22"/>
  <c r="Q8" i="22"/>
  <c r="M8" i="22"/>
  <c r="I8" i="22"/>
  <c r="E8" i="22"/>
  <c r="Y7" i="22"/>
  <c r="U7" i="22"/>
  <c r="Q7" i="22"/>
  <c r="M7" i="22"/>
  <c r="I7" i="22"/>
  <c r="E7" i="22"/>
  <c r="Y5" i="22"/>
  <c r="U5" i="22"/>
  <c r="Q5" i="22"/>
  <c r="M5" i="22"/>
  <c r="I5" i="22"/>
  <c r="E5" i="22"/>
  <c r="I18" i="22" l="1"/>
  <c r="I20" i="22" s="1"/>
  <c r="I21" i="22" s="1"/>
  <c r="D6" i="1" s="1"/>
  <c r="Y18" i="22"/>
  <c r="Y20" i="22" s="1"/>
  <c r="Y21" i="22" s="1"/>
  <c r="H6" i="1" s="1"/>
  <c r="E18" i="22"/>
  <c r="E20" i="22" s="1"/>
  <c r="E21" i="22" s="1"/>
  <c r="C6" i="1" s="1"/>
  <c r="M18" i="22"/>
  <c r="M20" i="22" s="1"/>
  <c r="M21" i="22" s="1"/>
  <c r="E6" i="1" s="1"/>
  <c r="U18" i="22"/>
  <c r="U20" i="22" s="1"/>
  <c r="U21" i="22" s="1"/>
  <c r="G6" i="1" s="1"/>
  <c r="Q18" i="22"/>
  <c r="Q20" i="22" s="1"/>
  <c r="Q21" i="22" s="1"/>
  <c r="F6" i="1" s="1"/>
  <c r="U9" i="20" l="1"/>
  <c r="Q13" i="20"/>
  <c r="M9" i="20"/>
  <c r="E10" i="20"/>
  <c r="E9" i="20"/>
  <c r="U10" i="19"/>
  <c r="U9" i="19"/>
  <c r="Q14" i="19"/>
  <c r="Q13" i="19"/>
  <c r="E10" i="19"/>
  <c r="E9" i="19"/>
  <c r="M13" i="16"/>
  <c r="M12" i="16"/>
  <c r="M11" i="16"/>
  <c r="M10" i="16"/>
  <c r="M9" i="16"/>
  <c r="U10" i="16"/>
  <c r="U9" i="16"/>
  <c r="Q13" i="16"/>
  <c r="Q12" i="16"/>
  <c r="Q14" i="16"/>
  <c r="E10" i="16"/>
  <c r="E9" i="16"/>
  <c r="S9" i="15"/>
  <c r="U9" i="15" s="1"/>
  <c r="O12" i="15"/>
  <c r="Q12" i="15" s="1"/>
  <c r="K9" i="15"/>
  <c r="M9" i="15" s="1"/>
  <c r="M10" i="15"/>
  <c r="Q14" i="15"/>
  <c r="Q13" i="15"/>
  <c r="U10" i="15"/>
  <c r="E10" i="15"/>
  <c r="E9" i="15"/>
  <c r="U11" i="18" l="1"/>
  <c r="U10" i="18"/>
  <c r="U9" i="18"/>
  <c r="Q14" i="18"/>
  <c r="Q13" i="18"/>
  <c r="Q12" i="18"/>
  <c r="M11" i="18"/>
  <c r="M10" i="18"/>
  <c r="M9" i="18"/>
  <c r="Q15" i="18"/>
  <c r="M14" i="18"/>
  <c r="M13" i="18"/>
  <c r="M12" i="18"/>
  <c r="E11" i="18"/>
  <c r="E10" i="18"/>
  <c r="E9" i="18"/>
  <c r="U6" i="18" l="1"/>
  <c r="Y6" i="18"/>
  <c r="Y17" i="20"/>
  <c r="U17" i="20"/>
  <c r="Y18" i="19"/>
  <c r="U18" i="19"/>
  <c r="Y18" i="16"/>
  <c r="U18" i="16"/>
  <c r="Y17" i="15"/>
  <c r="U17" i="15"/>
  <c r="Y19" i="18"/>
  <c r="U19" i="18"/>
  <c r="Y6" i="16"/>
  <c r="Y5" i="16"/>
  <c r="U6" i="16"/>
  <c r="U5" i="16"/>
  <c r="U6" i="15"/>
  <c r="Y6" i="15"/>
  <c r="Y5" i="15"/>
  <c r="Y6" i="20"/>
  <c r="U6" i="20"/>
  <c r="Y5" i="20"/>
  <c r="U5" i="20"/>
  <c r="Y5" i="19"/>
  <c r="U5" i="19"/>
  <c r="Y6" i="19"/>
  <c r="U6" i="19"/>
  <c r="U5" i="15"/>
  <c r="Y5" i="18"/>
  <c r="U5" i="18"/>
  <c r="Y15" i="20"/>
  <c r="U15" i="20"/>
  <c r="Y9" i="20"/>
  <c r="Y8" i="20"/>
  <c r="U8" i="20"/>
  <c r="Y7" i="20"/>
  <c r="U7" i="20"/>
  <c r="U15" i="19"/>
  <c r="Y9" i="19"/>
  <c r="Y8" i="19"/>
  <c r="U8" i="19"/>
  <c r="Y7" i="19"/>
  <c r="U7" i="19"/>
  <c r="U15" i="18"/>
  <c r="Y9" i="18"/>
  <c r="Y8" i="18"/>
  <c r="U8" i="18"/>
  <c r="Y7" i="18"/>
  <c r="U7" i="18"/>
  <c r="U18" i="18" l="1"/>
  <c r="U20" i="18" s="1"/>
  <c r="U21" i="18" s="1"/>
  <c r="G5" i="1" s="1"/>
  <c r="U17" i="19"/>
  <c r="U19" i="19" s="1"/>
  <c r="U20" i="19" s="1"/>
  <c r="G9" i="1" s="1"/>
  <c r="Y17" i="19"/>
  <c r="Y19" i="19" s="1"/>
  <c r="Y20" i="19" s="1"/>
  <c r="H9" i="1" s="1"/>
  <c r="Y18" i="18"/>
  <c r="Y20" i="18" s="1"/>
  <c r="Y21" i="18" s="1"/>
  <c r="H5" i="1" s="1"/>
  <c r="U16" i="20"/>
  <c r="U18" i="20" s="1"/>
  <c r="U19" i="20" s="1"/>
  <c r="G10" i="1" s="1"/>
  <c r="Y16" i="20"/>
  <c r="Y18" i="20" s="1"/>
  <c r="Y19" i="20" s="1"/>
  <c r="H10" i="1" s="1"/>
  <c r="U16" i="16"/>
  <c r="Y9" i="16"/>
  <c r="Y8" i="16"/>
  <c r="U8" i="16"/>
  <c r="Y7" i="16"/>
  <c r="U7" i="16"/>
  <c r="U17" i="16" l="1"/>
  <c r="U19" i="16" s="1"/>
  <c r="U20" i="16" s="1"/>
  <c r="G8" i="1" s="1"/>
  <c r="Y17" i="16"/>
  <c r="Y19" i="16" s="1"/>
  <c r="Y20" i="16" s="1"/>
  <c r="H8" i="1" s="1"/>
  <c r="Y15" i="15"/>
  <c r="U15" i="15"/>
  <c r="Y9" i="15"/>
  <c r="Y8" i="15"/>
  <c r="U8" i="15"/>
  <c r="Y7" i="15"/>
  <c r="U7" i="15"/>
  <c r="U16" i="15" l="1"/>
  <c r="U18" i="15" s="1"/>
  <c r="U19" i="15" s="1"/>
  <c r="G7" i="1" s="1"/>
  <c r="Y16" i="15"/>
  <c r="Y18" i="15" s="1"/>
  <c r="Y19" i="15" s="1"/>
  <c r="H7" i="1" s="1"/>
  <c r="Q17" i="20"/>
  <c r="Q18" i="19"/>
  <c r="Q18" i="16"/>
  <c r="Q17" i="15"/>
  <c r="Q19" i="18"/>
  <c r="Q5" i="20"/>
  <c r="Q6" i="16"/>
  <c r="Q6" i="18"/>
  <c r="Q6" i="15"/>
  <c r="Q6" i="19"/>
  <c r="Q6" i="20"/>
  <c r="Q12" i="20"/>
  <c r="Q11" i="20"/>
  <c r="Q10" i="20"/>
  <c r="Q9" i="20"/>
  <c r="Q8" i="20"/>
  <c r="Q7" i="20"/>
  <c r="Q15" i="20"/>
  <c r="Q5" i="19"/>
  <c r="Q12" i="19"/>
  <c r="Q11" i="19"/>
  <c r="Q10" i="19"/>
  <c r="Q9" i="19"/>
  <c r="Q8" i="19"/>
  <c r="Q7" i="19"/>
  <c r="Q5" i="16"/>
  <c r="Q11" i="16"/>
  <c r="Q10" i="16"/>
  <c r="Q9" i="16"/>
  <c r="Q8" i="16"/>
  <c r="Q7" i="16"/>
  <c r="Q16" i="16"/>
  <c r="Q5" i="15"/>
  <c r="Q11" i="15"/>
  <c r="Q10" i="15"/>
  <c r="Q9" i="15"/>
  <c r="Q8" i="15"/>
  <c r="Q7" i="15"/>
  <c r="Q5" i="18"/>
  <c r="Q11" i="18"/>
  <c r="Q10" i="18"/>
  <c r="Q9" i="18"/>
  <c r="Q8" i="18"/>
  <c r="Q17" i="19" l="1"/>
  <c r="Q19" i="19" s="1"/>
  <c r="Q20" i="19" s="1"/>
  <c r="F9" i="1" s="1"/>
  <c r="Q16" i="15"/>
  <c r="Q18" i="15" s="1"/>
  <c r="Q19" i="15" s="1"/>
  <c r="F7" i="1" s="1"/>
  <c r="Q16" i="20"/>
  <c r="Q18" i="20" s="1"/>
  <c r="Q19" i="20" s="1"/>
  <c r="F10" i="1" s="1"/>
  <c r="Q17" i="16"/>
  <c r="Q19" i="16" s="1"/>
  <c r="Q20" i="16" s="1"/>
  <c r="F8" i="1" s="1"/>
  <c r="Q7" i="18" l="1"/>
  <c r="Q18" i="18" s="1"/>
  <c r="E6" i="16"/>
  <c r="Q20" i="18" l="1"/>
  <c r="Q21" i="18" s="1"/>
  <c r="F5" i="1" s="1"/>
  <c r="M6" i="20"/>
  <c r="I6" i="20"/>
  <c r="E6" i="20"/>
  <c r="M6" i="15"/>
  <c r="I6" i="15"/>
  <c r="E6" i="15"/>
  <c r="M17" i="20"/>
  <c r="I17" i="20"/>
  <c r="E17" i="20"/>
  <c r="M15" i="20"/>
  <c r="I15" i="20"/>
  <c r="E15" i="20"/>
  <c r="I9" i="20"/>
  <c r="M8" i="20"/>
  <c r="I8" i="20"/>
  <c r="E8" i="20"/>
  <c r="M7" i="20"/>
  <c r="I7" i="20"/>
  <c r="E7" i="20"/>
  <c r="M5" i="20"/>
  <c r="I5" i="20"/>
  <c r="E5" i="20"/>
  <c r="M18" i="19"/>
  <c r="I18" i="19"/>
  <c r="E18" i="19"/>
  <c r="M15" i="19"/>
  <c r="E15" i="19"/>
  <c r="I9" i="19"/>
  <c r="M8" i="19"/>
  <c r="I8" i="19"/>
  <c r="E8" i="19"/>
  <c r="M7" i="19"/>
  <c r="I7" i="19"/>
  <c r="E7" i="19"/>
  <c r="M6" i="19"/>
  <c r="I6" i="19"/>
  <c r="E6" i="19"/>
  <c r="M5" i="19"/>
  <c r="I5" i="19"/>
  <c r="E5" i="19"/>
  <c r="M8" i="16"/>
  <c r="M8" i="15"/>
  <c r="E17" i="19" l="1"/>
  <c r="E19" i="19" s="1"/>
  <c r="E20" i="19" s="1"/>
  <c r="C9" i="1" s="1"/>
  <c r="I17" i="19"/>
  <c r="I19" i="19" s="1"/>
  <c r="I20" i="19" s="1"/>
  <c r="D9" i="1" s="1"/>
  <c r="M17" i="19"/>
  <c r="M19" i="19" s="1"/>
  <c r="M20" i="19" s="1"/>
  <c r="E9" i="1" s="1"/>
  <c r="I16" i="20"/>
  <c r="I18" i="20" s="1"/>
  <c r="I19" i="20" s="1"/>
  <c r="D10" i="1" s="1"/>
  <c r="M16" i="20"/>
  <c r="M18" i="20" s="1"/>
  <c r="M19" i="20" s="1"/>
  <c r="E10" i="1" s="1"/>
  <c r="E16" i="20"/>
  <c r="E18" i="20" s="1"/>
  <c r="E19" i="20" s="1"/>
  <c r="C10" i="1" s="1"/>
  <c r="M8" i="18" l="1"/>
  <c r="E8" i="16" l="1"/>
  <c r="E8" i="15"/>
  <c r="E8" i="18"/>
  <c r="I9" i="18" l="1"/>
  <c r="I8" i="18"/>
  <c r="M7" i="18"/>
  <c r="I7" i="18"/>
  <c r="E7" i="18"/>
  <c r="M6" i="18"/>
  <c r="I6" i="18"/>
  <c r="E6" i="18"/>
  <c r="M5" i="18"/>
  <c r="I5" i="18"/>
  <c r="E5" i="18"/>
  <c r="M19" i="18" l="1"/>
  <c r="I19" i="18"/>
  <c r="E19" i="18"/>
  <c r="M15" i="18"/>
  <c r="M18" i="18" s="1"/>
  <c r="I15" i="18"/>
  <c r="I18" i="18" s="1"/>
  <c r="E15" i="18"/>
  <c r="E18" i="18" s="1"/>
  <c r="I20" i="18" l="1"/>
  <c r="I21" i="18" s="1"/>
  <c r="E20" i="18"/>
  <c r="E21" i="18" s="1"/>
  <c r="C5" i="1" s="1"/>
  <c r="M20" i="18"/>
  <c r="M21" i="18" s="1"/>
  <c r="E5" i="1" s="1"/>
  <c r="M18" i="16"/>
  <c r="I18" i="16"/>
  <c r="E18" i="16"/>
  <c r="I16" i="16"/>
  <c r="E16" i="16"/>
  <c r="I9" i="16"/>
  <c r="I8" i="16"/>
  <c r="M7" i="16"/>
  <c r="I7" i="16"/>
  <c r="E7" i="16"/>
  <c r="M6" i="16"/>
  <c r="I6" i="16"/>
  <c r="M5" i="16"/>
  <c r="I5" i="16"/>
  <c r="E5" i="16"/>
  <c r="E17" i="16" l="1"/>
  <c r="E19" i="16" s="1"/>
  <c r="E20" i="16" s="1"/>
  <c r="C8" i="1" s="1"/>
  <c r="M17" i="16"/>
  <c r="M19" i="16" s="1"/>
  <c r="M20" i="16" s="1"/>
  <c r="E8" i="1" s="1"/>
  <c r="D5" i="1"/>
  <c r="I17" i="16"/>
  <c r="I19" i="16" s="1"/>
  <c r="I20" i="16" s="1"/>
  <c r="D8" i="1" s="1"/>
  <c r="M17" i="15"/>
  <c r="I17" i="15"/>
  <c r="E17" i="15"/>
  <c r="M15" i="15"/>
  <c r="I15" i="15"/>
  <c r="E15" i="15"/>
  <c r="I9" i="15"/>
  <c r="I8" i="15"/>
  <c r="M7" i="15"/>
  <c r="I7" i="15"/>
  <c r="E7" i="15"/>
  <c r="M5" i="15"/>
  <c r="I5" i="15"/>
  <c r="E5" i="15"/>
  <c r="E16" i="15" l="1"/>
  <c r="M16" i="15"/>
  <c r="M18" i="15" s="1"/>
  <c r="M19" i="15" s="1"/>
  <c r="E7" i="1" s="1"/>
  <c r="I16" i="15"/>
  <c r="I18" i="15" s="1"/>
  <c r="I19" i="15" s="1"/>
  <c r="D7" i="1" s="1"/>
  <c r="E18" i="15"/>
  <c r="E19" i="15" s="1"/>
  <c r="C7" i="1" s="1"/>
  <c r="H12" i="2" l="1"/>
  <c r="H10" i="2"/>
  <c r="H8" i="2"/>
  <c r="H6" i="2"/>
</calcChain>
</file>

<file path=xl/sharedStrings.xml><?xml version="1.0" encoding="utf-8"?>
<sst xmlns="http://schemas.openxmlformats.org/spreadsheetml/2006/main" count="2143" uniqueCount="136">
  <si>
    <r>
      <rPr>
        <b/>
        <sz val="11"/>
        <color theme="0"/>
        <rFont val="Calibri"/>
        <family val="2"/>
        <scheme val="minor"/>
      </rPr>
      <t>Valores Calculados - Pauta Básica CUPRA Vehiculos Nuevos según Plan de mantenimiento básico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FFFF00"/>
        <rFont val="Calibri"/>
        <family val="2"/>
        <scheme val="minor"/>
      </rPr>
      <t>&lt; Nombre Concesionario&gt;</t>
    </r>
  </si>
  <si>
    <t>MODELO</t>
  </si>
  <si>
    <t>VALORES CON IVA</t>
  </si>
  <si>
    <t>Ateca 300 Hp</t>
  </si>
  <si>
    <t>Ateca 190 Hp</t>
  </si>
  <si>
    <t>Formentor 190 Hp</t>
  </si>
  <si>
    <t>Formentor 310 Hp</t>
  </si>
  <si>
    <t>Leon 2.0 TSI AT</t>
  </si>
  <si>
    <t>Leon 1.4 TSI  AT8 150 CV</t>
  </si>
  <si>
    <t>Formentor 333 CV</t>
  </si>
  <si>
    <t>Formentor 204 Hp</t>
  </si>
  <si>
    <t>Leon 1.5 TSI</t>
  </si>
  <si>
    <t>Formentor 1.5 AT e-Hybrid</t>
  </si>
  <si>
    <t>Solo Completar Celdas en Amarillo según Precios Público determinado individualmente por &lt;NOMBRE DE CONCESONARIO &gt;</t>
  </si>
  <si>
    <t>Descripción</t>
  </si>
  <si>
    <t>N° parte</t>
  </si>
  <si>
    <t>Precio Sugerido (Valor neto)</t>
  </si>
  <si>
    <t>Precio a Público (Valor neto)</t>
  </si>
  <si>
    <t>MO/LUBRICANTES/INSUMOS</t>
  </si>
  <si>
    <t>Precio Sugerido (IVA Incluido)</t>
  </si>
  <si>
    <t>FILTRO ACEITE</t>
  </si>
  <si>
    <t>Valor Mano de obra</t>
  </si>
  <si>
    <t>06L115562B</t>
  </si>
  <si>
    <t>FILTRO DE AIRE</t>
  </si>
  <si>
    <t>5Q0129620B</t>
  </si>
  <si>
    <t>Valor litro de aceite VW502.00/505.00 (SHELL HELIX HX7 SP 5W40)</t>
  </si>
  <si>
    <t>04E129620</t>
  </si>
  <si>
    <t>Valor litro de aceite VW504.00/507.00 (SHELL HELIX ECT 0W30)</t>
  </si>
  <si>
    <t>FILTRO DE POLEN</t>
  </si>
  <si>
    <t>5Q0819669</t>
  </si>
  <si>
    <t xml:space="preserve">  CORREA POLY V</t>
  </si>
  <si>
    <t>06Q903137A</t>
  </si>
  <si>
    <t>Valor litro de aceite VW508.00/509.00 (SHELL HELIX ULTRA PRO AV-L 0W20)</t>
  </si>
  <si>
    <t>06L903137A</t>
  </si>
  <si>
    <t>Insumos</t>
  </si>
  <si>
    <t xml:space="preserve">  BUJIAS DE ENCENDIDO</t>
  </si>
  <si>
    <t>06K905601L</t>
  </si>
  <si>
    <t>BUJIAS DE ENCENDIDO</t>
  </si>
  <si>
    <t>06Q905601E</t>
  </si>
  <si>
    <t>04E905602</t>
  </si>
  <si>
    <t>06Q905601A</t>
  </si>
  <si>
    <t xml:space="preserve">  FILTRO DE AIRE</t>
  </si>
  <si>
    <t>5Q0129620G</t>
  </si>
  <si>
    <t>05E905602B</t>
  </si>
  <si>
    <t>05E903159B</t>
  </si>
  <si>
    <t xml:space="preserve">  JUNTA</t>
  </si>
  <si>
    <t>WHT001386</t>
  </si>
  <si>
    <t xml:space="preserve">  ANILLO JUNTA</t>
  </si>
  <si>
    <t>WHT003247</t>
  </si>
  <si>
    <t>LIQ. FRENOS (1 lt)</t>
  </si>
  <si>
    <t>B  000750M3</t>
  </si>
  <si>
    <t>ACEITE HALDEX</t>
  </si>
  <si>
    <t>G  065175A2</t>
  </si>
  <si>
    <t>TORNILLO DE CIERRE</t>
  </si>
  <si>
    <t>N  90281802</t>
  </si>
  <si>
    <t>1EA819669</t>
  </si>
  <si>
    <t>ACEITE COMPRESOR AC</t>
  </si>
  <si>
    <t>G  065535M2</t>
  </si>
  <si>
    <t>TORNILLO DE PURGA</t>
  </si>
  <si>
    <t>N  91082701</t>
  </si>
  <si>
    <t>TORNILLO OBTURADOR</t>
  </si>
  <si>
    <t>WHT007168</t>
  </si>
  <si>
    <t>TORNILLO ACEITE</t>
  </si>
  <si>
    <t>N  90288901</t>
  </si>
  <si>
    <t>N  91167901</t>
  </si>
  <si>
    <t>ANILLO JUNTA</t>
  </si>
  <si>
    <t>N  0138158</t>
  </si>
  <si>
    <t xml:space="preserve">  TORNILLO AUTOASEGURANTE</t>
  </si>
  <si>
    <t>WHT000729A</t>
  </si>
  <si>
    <t>06L103801</t>
  </si>
  <si>
    <t>ACEITE DSG</t>
  </si>
  <si>
    <t>G  052182A2</t>
  </si>
  <si>
    <t>RETEN TORNILLO DESCARGA DSG</t>
  </si>
  <si>
    <t>N  0438092</t>
  </si>
  <si>
    <t>N  0138132</t>
  </si>
  <si>
    <t>04E115561T</t>
  </si>
  <si>
    <t>ESTRIBO RETENCION</t>
  </si>
  <si>
    <t>04E145853E</t>
  </si>
  <si>
    <t>05E129620</t>
  </si>
  <si>
    <t>05E905602</t>
  </si>
  <si>
    <t>Ateca 300 Hp ► DNFC - VSSZZZ5F6P6500989,  KHPCJS -  KBPCJS</t>
  </si>
  <si>
    <t>REVISION</t>
  </si>
  <si>
    <t>N. parte</t>
  </si>
  <si>
    <t>Cant.</t>
  </si>
  <si>
    <t>Total</t>
  </si>
  <si>
    <t>M.OBRA</t>
  </si>
  <si>
    <t xml:space="preserve">  ACEITE MOTOR</t>
  </si>
  <si>
    <t>VW 504.00 (0w30)</t>
  </si>
  <si>
    <t xml:space="preserve">  FILTRO ACEITE</t>
  </si>
  <si>
    <t xml:space="preserve">  FILTRO DE POLEN</t>
  </si>
  <si>
    <t xml:space="preserve">  TORNILLO ACEITE</t>
  </si>
  <si>
    <t xml:space="preserve"> CORREA POLY V</t>
  </si>
  <si>
    <t xml:space="preserve">  LIQ. FRENOS (1 lt)</t>
  </si>
  <si>
    <t xml:space="preserve">  ACEITE HALDEX</t>
  </si>
  <si>
    <t xml:space="preserve">  TORNILLO DE CIERRE</t>
  </si>
  <si>
    <t xml:space="preserve">  TORNILLO DE PURGA</t>
  </si>
  <si>
    <t>Sub total repuestos</t>
  </si>
  <si>
    <t>Materiales Pañol</t>
  </si>
  <si>
    <t>TOTAL neto : ( $ )</t>
  </si>
  <si>
    <t>TOTALES con iva : ( $ )</t>
  </si>
  <si>
    <t>Ateca 190 Hp ► DNNA - VSSZZZ5F8R6571615,  KBPBMS</t>
  </si>
  <si>
    <t>VW 508.00 (0w20)</t>
  </si>
  <si>
    <t>Formentor 190 Hp ► CZPB - VSSZZZKM0PR008735,  KM7BPZ</t>
  </si>
  <si>
    <t>Formentor 310 Hp ► DNFB - VSSZZZKM3PR060795,  KM7CQT</t>
  </si>
  <si>
    <t>Leon 2.0 TSI AT ► DNFC - VSSZZZKL6RR004828,  KU1CIZ - KUGCIZ</t>
  </si>
  <si>
    <t xml:space="preserve">  ACEITE BLOQUEO DIFERENCIAL</t>
  </si>
  <si>
    <t xml:space="preserve">  TORNILLO OBTURADOR</t>
  </si>
  <si>
    <t>LEON 1.4 TSI AT8 150 CV ► DJKA - VSSZZZKL3PR058360,  KU1BCR - KUGBCR</t>
  </si>
  <si>
    <t>Formentor 333 CV ► DNFF - VSSZZZKMXSR047809,  KMPC3T</t>
  </si>
  <si>
    <t>FORMENTOR 1.4 AT E-HYBRID 245 CV  ► DGEA - VSSACHKM6RR130575,  KM7CVY</t>
  </si>
  <si>
    <t xml:space="preserve">  ACEITE DSG (litro)</t>
  </si>
  <si>
    <t xml:space="preserve">  RETEN TORNILLO DESCARGA DSG</t>
  </si>
  <si>
    <t>Tavascan  ► EDFA - VSSZZZKR9SA003696,  KR1B7D</t>
  </si>
  <si>
    <t>AGENTE FRIGORIFICO</t>
  </si>
  <si>
    <t>Formentor 204 Hp ► DNNE - VSSZZZKM4SR089229,  KMPBOT</t>
  </si>
  <si>
    <t>Terramar ► DXDB - VSSZZZKP9S1037331,  KP1BNZ</t>
  </si>
  <si>
    <t xml:space="preserve"> Leon 1.5 TSI 150 Kw ► DXDB - VSSZZZKL4TR010411,  KUGB5Z</t>
  </si>
  <si>
    <t>Formentor 1.5 AT e-Hybrid ► DUCB - VSSZZZKM2TR020119,  KMPB0Y</t>
  </si>
  <si>
    <t xml:space="preserve">  ESTRIBO RETENCION</t>
  </si>
  <si>
    <t>Tavascan  ► EEBA - VSSZZZKR6SA034422,  KR1BCD</t>
  </si>
  <si>
    <t>Tavascan EEBA</t>
  </si>
  <si>
    <t>05E903305G</t>
  </si>
  <si>
    <t>N  91096801</t>
  </si>
  <si>
    <t xml:space="preserve">  TENSOR CORREA</t>
  </si>
  <si>
    <t xml:space="preserve">  TORNILLO</t>
  </si>
  <si>
    <t>15.000 km o 1 año</t>
  </si>
  <si>
    <t>30.000 km o 2 años</t>
  </si>
  <si>
    <t>45.000 km o 3 años</t>
  </si>
  <si>
    <t>60.000 km o 4 años</t>
  </si>
  <si>
    <t>75.000 km o 5 años</t>
  </si>
  <si>
    <t>90.000 km o 6 años</t>
  </si>
  <si>
    <t>Tavascan EDFA</t>
  </si>
  <si>
    <t>Formentor 1.4 AT e-Hybrid</t>
  </si>
  <si>
    <t>Terramar 1.5 TSI MHEV</t>
  </si>
  <si>
    <t>05E145933</t>
  </si>
  <si>
    <t>45.000 km 0 3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</si>
</sst>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&quot;$&quot;#,##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6"/>
      <color theme="0"/>
      <name val="Calibri"/>
      <family val="2"/>
      <scheme val="minor"/>
    </font>
    <font>
      <b/>
      <sz val="8"/>
      <name val="VAGRounded BT"/>
    </font>
    <font>
      <sz val="8"/>
      <name val="VAGRounded BT"/>
    </font>
    <font>
      <b/>
      <i/>
      <sz val="8"/>
      <name val="VAGRounded BT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11"/>
      <name val="Calibri"/>
      <family val="2"/>
      <scheme val="minor"/>
    </font>
    <font>
      <sz val="8"/>
      <color rgb="FFFF0000"/>
      <name val="VAGRounded BT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rgb="FF3F3F3F"/>
      </left>
      <right/>
      <top style="double">
        <color indexed="64"/>
      </top>
      <bottom style="double">
        <color rgb="FF3F3F3F"/>
      </bottom>
      <diagonal/>
    </border>
    <border>
      <left/>
      <right/>
      <top style="double">
        <color indexed="64"/>
      </top>
      <bottom style="double">
        <color rgb="FF3F3F3F"/>
      </bottom>
      <diagonal/>
    </border>
    <border>
      <left/>
      <right style="double">
        <color indexed="64"/>
      </right>
      <top style="double">
        <color indexed="64"/>
      </top>
      <bottom style="double">
        <color rgb="FF3F3F3F"/>
      </bottom>
      <diagonal/>
    </border>
    <border>
      <left/>
      <right/>
      <top/>
      <bottom style="double">
        <color indexed="64"/>
      </bottom>
      <diagonal/>
    </border>
  </borders>
  <cellStyleXfs count="7">
    <xf numFmtId="0" fontId="0" fillId="0" borderId="0"/>
    <xf numFmtId="41" fontId="1" fillId="0" borderId="0" applyFont="0" applyFill="0" applyBorder="0" applyAlignment="0" applyProtection="0"/>
    <xf numFmtId="0" fontId="2" fillId="2" borderId="1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</cellStyleXfs>
  <cellXfs count="84">
    <xf numFmtId="0" fontId="0" fillId="0" borderId="0" xfId="0"/>
    <xf numFmtId="0" fontId="0" fillId="3" borderId="0" xfId="0" applyFill="1"/>
    <xf numFmtId="3" fontId="6" fillId="3" borderId="14" xfId="6" applyNumberFormat="1" applyFont="1" applyFill="1" applyBorder="1" applyAlignment="1">
      <alignment vertical="center"/>
    </xf>
    <xf numFmtId="3" fontId="6" fillId="3" borderId="8" xfId="6" applyNumberFormat="1" applyFont="1" applyFill="1" applyBorder="1" applyAlignment="1">
      <alignment vertical="center"/>
    </xf>
    <xf numFmtId="3" fontId="6" fillId="3" borderId="8" xfId="6" applyNumberFormat="1" applyFont="1" applyFill="1" applyBorder="1" applyAlignment="1">
      <alignment horizontal="center" vertical="center"/>
    </xf>
    <xf numFmtId="3" fontId="6" fillId="3" borderId="15" xfId="6" applyNumberFormat="1" applyFont="1" applyFill="1" applyBorder="1" applyAlignment="1">
      <alignment horizontal="center" vertical="center"/>
    </xf>
    <xf numFmtId="0" fontId="6" fillId="3" borderId="9" xfId="6" applyFont="1" applyFill="1" applyBorder="1" applyAlignment="1">
      <alignment vertical="center"/>
    </xf>
    <xf numFmtId="0" fontId="6" fillId="3" borderId="10" xfId="6" applyFont="1" applyFill="1" applyBorder="1" applyAlignment="1">
      <alignment horizontal="left" vertical="center"/>
    </xf>
    <xf numFmtId="0" fontId="6" fillId="3" borderId="10" xfId="6" applyFont="1" applyFill="1" applyBorder="1" applyAlignment="1">
      <alignment horizontal="center" vertical="center"/>
    </xf>
    <xf numFmtId="164" fontId="6" fillId="3" borderId="10" xfId="6" applyNumberFormat="1" applyFont="1" applyFill="1" applyBorder="1" applyAlignment="1">
      <alignment horizontal="center" vertical="center"/>
    </xf>
    <xf numFmtId="0" fontId="6" fillId="3" borderId="10" xfId="6" applyFont="1" applyFill="1" applyBorder="1" applyAlignment="1">
      <alignment vertical="center"/>
    </xf>
    <xf numFmtId="164" fontId="6" fillId="3" borderId="11" xfId="6" applyNumberFormat="1" applyFont="1" applyFill="1" applyBorder="1" applyAlignment="1">
      <alignment horizontal="center" vertical="center"/>
    </xf>
    <xf numFmtId="0" fontId="7" fillId="3" borderId="12" xfId="6" applyFont="1" applyFill="1" applyBorder="1" applyAlignment="1">
      <alignment vertical="center"/>
    </xf>
    <xf numFmtId="164" fontId="7" fillId="3" borderId="13" xfId="6" applyNumberFormat="1" applyFont="1" applyFill="1" applyBorder="1" applyAlignment="1">
      <alignment horizontal="center" vertical="center"/>
    </xf>
    <xf numFmtId="0" fontId="7" fillId="3" borderId="12" xfId="6" applyFont="1" applyFill="1" applyBorder="1" applyAlignment="1">
      <alignment horizontal="left" vertical="center"/>
    </xf>
    <xf numFmtId="0" fontId="8" fillId="3" borderId="12" xfId="6" applyFont="1" applyFill="1" applyBorder="1" applyAlignment="1">
      <alignment vertical="center"/>
    </xf>
    <xf numFmtId="164" fontId="8" fillId="3" borderId="13" xfId="6" applyNumberFormat="1" applyFont="1" applyFill="1" applyBorder="1" applyAlignment="1">
      <alignment vertical="center"/>
    </xf>
    <xf numFmtId="0" fontId="7" fillId="3" borderId="14" xfId="6" applyFont="1" applyFill="1" applyBorder="1" applyAlignment="1">
      <alignment horizontal="left" vertical="center"/>
    </xf>
    <xf numFmtId="0" fontId="7" fillId="3" borderId="8" xfId="6" applyFont="1" applyFill="1" applyBorder="1" applyAlignment="1">
      <alignment horizontal="left" vertical="center"/>
    </xf>
    <xf numFmtId="164" fontId="7" fillId="3" borderId="8" xfId="6" applyNumberFormat="1" applyFont="1" applyFill="1" applyBorder="1" applyAlignment="1">
      <alignment horizontal="center" vertical="center"/>
    </xf>
    <xf numFmtId="0" fontId="7" fillId="3" borderId="8" xfId="6" applyFont="1" applyFill="1" applyBorder="1" applyAlignment="1">
      <alignment vertical="center"/>
    </xf>
    <xf numFmtId="164" fontId="7" fillId="3" borderId="15" xfId="6" applyNumberFormat="1" applyFont="1" applyFill="1" applyBorder="1" applyAlignment="1">
      <alignment horizontal="center" vertical="center"/>
    </xf>
    <xf numFmtId="0" fontId="6" fillId="3" borderId="16" xfId="6" applyFont="1" applyFill="1" applyBorder="1" applyAlignment="1">
      <alignment horizontal="center" vertical="center"/>
    </xf>
    <xf numFmtId="0" fontId="6" fillId="3" borderId="17" xfId="6" applyFont="1" applyFill="1" applyBorder="1" applyAlignment="1">
      <alignment horizontal="center" vertical="center"/>
    </xf>
    <xf numFmtId="164" fontId="6" fillId="3" borderId="17" xfId="6" applyNumberFormat="1" applyFont="1" applyFill="1" applyBorder="1" applyAlignment="1">
      <alignment horizontal="center" vertical="center"/>
    </xf>
    <xf numFmtId="164" fontId="6" fillId="3" borderId="18" xfId="6" applyNumberFormat="1" applyFont="1" applyFill="1" applyBorder="1" applyAlignment="1">
      <alignment horizontal="center" vertical="center"/>
    </xf>
    <xf numFmtId="0" fontId="7" fillId="3" borderId="0" xfId="1" applyNumberFormat="1" applyFont="1" applyFill="1" applyBorder="1" applyAlignment="1">
      <alignment horizontal="center" vertical="center"/>
    </xf>
    <xf numFmtId="164" fontId="7" fillId="3" borderId="13" xfId="6" applyNumberFormat="1" applyFont="1" applyFill="1" applyBorder="1" applyAlignment="1" applyProtection="1">
      <alignment horizontal="center" vertical="center"/>
      <protection locked="0"/>
    </xf>
    <xf numFmtId="164" fontId="2" fillId="2" borderId="2" xfId="2" applyNumberFormat="1" applyBorder="1" applyAlignment="1">
      <alignment horizontal="center"/>
    </xf>
    <xf numFmtId="3" fontId="3" fillId="5" borderId="2" xfId="2" applyNumberFormat="1" applyFont="1" applyFill="1" applyBorder="1" applyAlignment="1">
      <alignment horizontal="center"/>
    </xf>
    <xf numFmtId="164" fontId="9" fillId="4" borderId="3" xfId="0" applyNumberFormat="1" applyFont="1" applyFill="1" applyBorder="1" applyAlignment="1" applyProtection="1">
      <alignment horizontal="center" vertical="center"/>
      <protection locked="0"/>
    </xf>
    <xf numFmtId="0" fontId="3" fillId="5" borderId="7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164" fontId="9" fillId="3" borderId="3" xfId="0" applyNumberFormat="1" applyFont="1" applyFill="1" applyBorder="1" applyAlignment="1">
      <alignment horizontal="center" vertical="center"/>
    </xf>
    <xf numFmtId="11" fontId="12" fillId="0" borderId="3" xfId="6" applyNumberFormat="1" applyFont="1" applyBorder="1" applyAlignment="1">
      <alignment horizontal="center"/>
    </xf>
    <xf numFmtId="0" fontId="2" fillId="3" borderId="2" xfId="2" applyFill="1" applyBorder="1"/>
    <xf numFmtId="0" fontId="7" fillId="3" borderId="0" xfId="6" applyFont="1" applyFill="1" applyAlignment="1">
      <alignment vertical="center"/>
    </xf>
    <xf numFmtId="164" fontId="7" fillId="3" borderId="0" xfId="6" applyNumberFormat="1" applyFont="1" applyFill="1" applyAlignment="1">
      <alignment horizontal="center" vertical="center"/>
    </xf>
    <xf numFmtId="0" fontId="7" fillId="3" borderId="0" xfId="6" applyFont="1" applyFill="1" applyAlignment="1">
      <alignment horizontal="left" vertical="center"/>
    </xf>
    <xf numFmtId="0" fontId="8" fillId="3" borderId="0" xfId="6" applyFont="1" applyFill="1" applyAlignment="1">
      <alignment vertical="center"/>
    </xf>
    <xf numFmtId="0" fontId="7" fillId="3" borderId="0" xfId="6" applyFont="1" applyFill="1" applyAlignment="1">
      <alignment horizontal="center" vertical="center"/>
    </xf>
    <xf numFmtId="164" fontId="8" fillId="3" borderId="0" xfId="6" applyNumberFormat="1" applyFont="1" applyFill="1" applyAlignment="1">
      <alignment vertical="center"/>
    </xf>
    <xf numFmtId="11" fontId="7" fillId="3" borderId="0" xfId="6" applyNumberFormat="1" applyFont="1" applyFill="1" applyAlignment="1">
      <alignment vertical="center"/>
    </xf>
    <xf numFmtId="0" fontId="0" fillId="3" borderId="23" xfId="0" applyFill="1" applyBorder="1"/>
    <xf numFmtId="164" fontId="7" fillId="3" borderId="0" xfId="6" applyNumberFormat="1" applyFont="1" applyFill="1" applyAlignment="1" applyProtection="1">
      <alignment horizontal="center" vertical="center"/>
      <protection locked="0"/>
    </xf>
    <xf numFmtId="0" fontId="13" fillId="3" borderId="12" xfId="6" applyFont="1" applyFill="1" applyBorder="1" applyAlignment="1">
      <alignment vertical="center"/>
    </xf>
    <xf numFmtId="0" fontId="9" fillId="3" borderId="0" xfId="0" applyFont="1" applyFill="1"/>
    <xf numFmtId="0" fontId="0" fillId="3" borderId="12" xfId="0" applyFill="1" applyBorder="1"/>
    <xf numFmtId="0" fontId="0" fillId="3" borderId="13" xfId="0" applyFill="1" applyBorder="1"/>
    <xf numFmtId="0" fontId="3" fillId="5" borderId="2" xfId="2" applyFont="1" applyFill="1" applyBorder="1" applyAlignment="1">
      <alignment horizontal="center" vertical="center"/>
    </xf>
    <xf numFmtId="0" fontId="3" fillId="5" borderId="20" xfId="2" applyFont="1" applyFill="1" applyBorder="1" applyAlignment="1">
      <alignment horizontal="center"/>
    </xf>
    <xf numFmtId="0" fontId="3" fillId="5" borderId="21" xfId="2" applyFont="1" applyFill="1" applyBorder="1" applyAlignment="1">
      <alignment horizontal="center"/>
    </xf>
    <xf numFmtId="0" fontId="3" fillId="5" borderId="22" xfId="2" applyFont="1" applyFill="1" applyBorder="1" applyAlignment="1">
      <alignment horizontal="center"/>
    </xf>
    <xf numFmtId="164" fontId="9" fillId="5" borderId="5" xfId="0" applyNumberFormat="1" applyFont="1" applyFill="1" applyBorder="1" applyAlignment="1">
      <alignment horizontal="center"/>
    </xf>
    <xf numFmtId="164" fontId="9" fillId="5" borderId="19" xfId="0" applyNumberFormat="1" applyFont="1" applyFill="1" applyBorder="1" applyAlignment="1">
      <alignment horizontal="center"/>
    </xf>
    <xf numFmtId="164" fontId="9" fillId="5" borderId="6" xfId="0" applyNumberFormat="1" applyFont="1" applyFill="1" applyBorder="1" applyAlignment="1">
      <alignment horizontal="center"/>
    </xf>
    <xf numFmtId="164" fontId="9" fillId="4" borderId="5" xfId="0" applyNumberFormat="1" applyFont="1" applyFill="1" applyBorder="1" applyAlignment="1" applyProtection="1">
      <alignment horizontal="center"/>
      <protection locked="0"/>
    </xf>
    <xf numFmtId="164" fontId="9" fillId="4" borderId="19" xfId="0" applyNumberFormat="1" applyFont="1" applyFill="1" applyBorder="1" applyAlignment="1" applyProtection="1">
      <alignment horizontal="center"/>
      <protection locked="0"/>
    </xf>
    <xf numFmtId="164" fontId="9" fillId="4" borderId="6" xfId="0" applyNumberFormat="1" applyFont="1" applyFill="1" applyBorder="1" applyAlignment="1" applyProtection="1">
      <alignment horizontal="center"/>
      <protection locked="0"/>
    </xf>
    <xf numFmtId="164" fontId="9" fillId="0" borderId="7" xfId="0" applyNumberFormat="1" applyFont="1" applyBorder="1" applyAlignment="1" applyProtection="1">
      <alignment horizontal="center" vertical="center" wrapText="1"/>
      <protection locked="0"/>
    </xf>
    <xf numFmtId="164" fontId="9" fillId="0" borderId="4" xfId="0" applyNumberFormat="1" applyFont="1" applyBorder="1" applyAlignment="1" applyProtection="1">
      <alignment horizontal="center" vertical="center" wrapText="1"/>
      <protection locked="0"/>
    </xf>
    <xf numFmtId="164" fontId="9" fillId="0" borderId="7" xfId="0" applyNumberFormat="1" applyFont="1" applyBorder="1" applyAlignment="1" applyProtection="1">
      <alignment horizontal="center" vertical="center"/>
      <protection locked="0"/>
    </xf>
    <xf numFmtId="164" fontId="9" fillId="0" borderId="4" xfId="0" applyNumberFormat="1" applyFont="1" applyBorder="1" applyAlignment="1" applyProtection="1">
      <alignment horizontal="center" vertical="center"/>
      <protection locked="0"/>
    </xf>
    <xf numFmtId="3" fontId="9" fillId="0" borderId="7" xfId="0" applyNumberFormat="1" applyFont="1" applyBorder="1" applyAlignment="1">
      <alignment horizontal="left" vertical="center"/>
    </xf>
    <xf numFmtId="3" fontId="9" fillId="0" borderId="4" xfId="0" applyNumberFormat="1" applyFont="1" applyBorder="1" applyAlignment="1">
      <alignment horizontal="left" vertical="center"/>
    </xf>
    <xf numFmtId="164" fontId="9" fillId="4" borderId="7" xfId="0" applyNumberFormat="1" applyFont="1" applyFill="1" applyBorder="1" applyAlignment="1" applyProtection="1">
      <alignment horizontal="center" vertical="center" wrapText="1"/>
      <protection locked="0"/>
    </xf>
    <xf numFmtId="164" fontId="9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164" fontId="9" fillId="4" borderId="7" xfId="0" applyNumberFormat="1" applyFont="1" applyFill="1" applyBorder="1" applyAlignment="1" applyProtection="1">
      <alignment horizontal="center" vertical="center"/>
      <protection locked="0"/>
    </xf>
    <xf numFmtId="164" fontId="9" fillId="4" borderId="4" xfId="0" applyNumberFormat="1" applyFont="1" applyFill="1" applyBorder="1" applyAlignment="1" applyProtection="1">
      <alignment horizontal="center" vertical="center"/>
      <protection locked="0"/>
    </xf>
    <xf numFmtId="0" fontId="6" fillId="3" borderId="9" xfId="6" applyFont="1" applyFill="1" applyBorder="1" applyAlignment="1">
      <alignment horizontal="center" vertical="center"/>
    </xf>
    <xf numFmtId="0" fontId="6" fillId="3" borderId="10" xfId="6" applyFont="1" applyFill="1" applyBorder="1" applyAlignment="1">
      <alignment horizontal="center" vertical="center"/>
    </xf>
    <xf numFmtId="0" fontId="6" fillId="3" borderId="11" xfId="6" applyFont="1" applyFill="1" applyBorder="1" applyAlignment="1">
      <alignment horizontal="center" vertical="center"/>
    </xf>
    <xf numFmtId="0" fontId="6" fillId="3" borderId="12" xfId="6" applyFont="1" applyFill="1" applyBorder="1" applyAlignment="1">
      <alignment horizontal="center" vertical="center" wrapText="1"/>
    </xf>
    <xf numFmtId="0" fontId="6" fillId="3" borderId="0" xfId="6" applyFont="1" applyFill="1" applyAlignment="1">
      <alignment horizontal="center" vertical="center" wrapText="1"/>
    </xf>
    <xf numFmtId="0" fontId="6" fillId="3" borderId="13" xfId="6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3" fontId="6" fillId="3" borderId="12" xfId="6" applyNumberFormat="1" applyFont="1" applyFill="1" applyBorder="1" applyAlignment="1">
      <alignment horizontal="center" vertical="center"/>
    </xf>
    <xf numFmtId="3" fontId="6" fillId="3" borderId="0" xfId="6" applyNumberFormat="1" applyFont="1" applyFill="1" applyAlignment="1">
      <alignment horizontal="center" vertical="center"/>
    </xf>
    <xf numFmtId="3" fontId="6" fillId="3" borderId="9" xfId="6" applyNumberFormat="1" applyFont="1" applyFill="1" applyBorder="1" applyAlignment="1">
      <alignment horizontal="center" vertical="center"/>
    </xf>
    <xf numFmtId="3" fontId="6" fillId="3" borderId="10" xfId="6" applyNumberFormat="1" applyFont="1" applyFill="1" applyBorder="1" applyAlignment="1">
      <alignment horizontal="center" vertical="center"/>
    </xf>
  </cellXfs>
  <cellStyles count="7">
    <cellStyle name="Millares [0]" xfId="1" builtinId="6"/>
    <cellStyle name="Normal" xfId="0" builtinId="0"/>
    <cellStyle name="Normal 2" xfId="5" xr:uid="{5163C841-B890-4785-95AB-B61D82BEDE7B}"/>
    <cellStyle name="Normal 3 2" xfId="6" xr:uid="{A84FDCAB-A46B-4F61-89A2-9E615F56C6B3}"/>
    <cellStyle name="Normal 5" xfId="4" xr:uid="{50254B6D-4D82-4990-B93F-C0D32F961E5A}"/>
    <cellStyle name="Normal 6" xfId="3" xr:uid="{95BB04D6-A7C2-4FAA-9E35-2112CEC74367}"/>
    <cellStyle name="Salida" xfId="2" builtinId="21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A96EF-9B9A-4D28-9D5A-A212F1734346}">
  <dimension ref="B1:H19"/>
  <sheetViews>
    <sheetView tabSelected="1" workbookViewId="0">
      <selection activeCell="I5" sqref="I4:I5"/>
    </sheetView>
  </sheetViews>
  <sheetFormatPr baseColWidth="10" defaultColWidth="11.42578125" defaultRowHeight="15"/>
  <cols>
    <col min="1" max="1" width="4.7109375" style="1" customWidth="1"/>
    <col min="2" max="2" width="33.7109375" style="1" bestFit="1" customWidth="1"/>
    <col min="3" max="8" width="20.7109375" style="1" customWidth="1"/>
    <col min="9" max="16384" width="11.42578125" style="1"/>
  </cols>
  <sheetData>
    <row r="1" spans="2:8" ht="16.5" thickTop="1" thickBot="1">
      <c r="B1" s="53" t="s">
        <v>0</v>
      </c>
      <c r="C1" s="54"/>
      <c r="D1" s="54"/>
      <c r="E1" s="54"/>
      <c r="F1" s="54"/>
      <c r="G1" s="54"/>
      <c r="H1" s="55"/>
    </row>
    <row r="2" spans="2:8" ht="16.5" thickTop="1" thickBot="1">
      <c r="C2" s="43"/>
      <c r="D2" s="43"/>
      <c r="E2" s="43"/>
      <c r="F2" s="43"/>
      <c r="G2" s="43"/>
      <c r="H2" s="43"/>
    </row>
    <row r="3" spans="2:8" ht="16.5" thickTop="1" thickBot="1">
      <c r="B3" s="49" t="s">
        <v>1</v>
      </c>
      <c r="C3" s="50" t="s">
        <v>2</v>
      </c>
      <c r="D3" s="51"/>
      <c r="E3" s="51"/>
      <c r="F3" s="51"/>
      <c r="G3" s="51"/>
      <c r="H3" s="52"/>
    </row>
    <row r="4" spans="2:8" ht="16.5" thickTop="1" thickBot="1">
      <c r="B4" s="49"/>
      <c r="C4" s="29" t="s">
        <v>125</v>
      </c>
      <c r="D4" s="29" t="s">
        <v>126</v>
      </c>
      <c r="E4" s="29" t="s">
        <v>135</v>
      </c>
      <c r="F4" s="29" t="s">
        <v>128</v>
      </c>
      <c r="G4" s="29" t="s">
        <v>129</v>
      </c>
      <c r="H4" s="29" t="s">
        <v>130</v>
      </c>
    </row>
    <row r="5" spans="2:8" ht="16.5" thickTop="1" thickBot="1">
      <c r="B5" s="35" t="s">
        <v>3</v>
      </c>
      <c r="C5" s="28">
        <f>'Ateca 300 Hp'!E21</f>
        <v>390603.22</v>
      </c>
      <c r="D5" s="28">
        <f>'Ateca 300 Hp'!I21</f>
        <v>503324.77999999997</v>
      </c>
      <c r="E5" s="28">
        <f>'Ateca 300 Hp'!M21</f>
        <v>540467.39320000005</v>
      </c>
      <c r="F5" s="28">
        <f>'Ateca 300 Hp'!Q21</f>
        <v>862880.89999999991</v>
      </c>
      <c r="G5" s="28">
        <f>'Ateca 300 Hp'!U21</f>
        <v>390603.22</v>
      </c>
      <c r="H5" s="28">
        <f>'Ateca 300 Hp'!Y21</f>
        <v>653188.95319999999</v>
      </c>
    </row>
    <row r="6" spans="2:8" ht="16.5" thickTop="1" thickBot="1">
      <c r="B6" s="35" t="s">
        <v>4</v>
      </c>
      <c r="C6" s="28">
        <f>'Ateca 190 Hp'!E21</f>
        <v>387677.60499999998</v>
      </c>
      <c r="D6" s="28">
        <f>'Ateca 190 Hp'!I21</f>
        <v>500399.16499999998</v>
      </c>
      <c r="E6" s="28">
        <f>'Ateca 190 Hp'!M21</f>
        <v>537541.77820000006</v>
      </c>
      <c r="F6" s="28">
        <f>'Ateca 190 Hp'!Q21</f>
        <v>852548.72499999998</v>
      </c>
      <c r="G6" s="28">
        <f>'Ateca 190 Hp'!U21</f>
        <v>387677.60499999998</v>
      </c>
      <c r="H6" s="28">
        <f>'Ateca 190 Hp'!Y21</f>
        <v>650263.3382</v>
      </c>
    </row>
    <row r="7" spans="2:8" ht="16.5" thickTop="1" thickBot="1">
      <c r="B7" s="35" t="s">
        <v>5</v>
      </c>
      <c r="C7" s="28">
        <f>'Formentor 190 Hp'!E19</f>
        <v>400487.95499999996</v>
      </c>
      <c r="D7" s="28">
        <f>'Formentor 190 Hp'!I19</f>
        <v>556801.59499999997</v>
      </c>
      <c r="E7" s="28">
        <f>'Formentor 190 Hp'!M19</f>
        <v>400487.95499999996</v>
      </c>
      <c r="F7" s="28">
        <f>'Formentor 190 Hp'!Q19</f>
        <v>763210.66499999992</v>
      </c>
      <c r="G7" s="28">
        <f>'Formentor 190 Hp'!U19</f>
        <v>400487.95499999996</v>
      </c>
      <c r="H7" s="28">
        <f>'Formentor 190 Hp'!Y19</f>
        <v>556801.59499999997</v>
      </c>
    </row>
    <row r="8" spans="2:8" ht="16.5" thickTop="1" thickBot="1">
      <c r="B8" s="35" t="s">
        <v>6</v>
      </c>
      <c r="C8" s="28">
        <f>'Formentor 310 Hp'!E20</f>
        <v>380642.92</v>
      </c>
      <c r="D8" s="28">
        <f>'Formentor 310 Hp'!I20</f>
        <v>493364.47999999998</v>
      </c>
      <c r="E8" s="28">
        <f>'Formentor 310 Hp'!M20</f>
        <v>536376.38739999989</v>
      </c>
      <c r="F8" s="28">
        <f>'Formentor 310 Hp'!Q20</f>
        <v>852920.6</v>
      </c>
      <c r="G8" s="28">
        <f>'Formentor 310 Hp'!U20</f>
        <v>380642.92</v>
      </c>
      <c r="H8" s="28">
        <f>'Formentor 310 Hp'!Y20</f>
        <v>649097.94739999995</v>
      </c>
    </row>
    <row r="9" spans="2:8" ht="16.5" thickTop="1" thickBot="1">
      <c r="B9" s="35" t="s">
        <v>7</v>
      </c>
      <c r="C9" s="28">
        <f>'Leon 2.0 TSI AT'!E20</f>
        <v>369611.62</v>
      </c>
      <c r="D9" s="28">
        <f>'Leon 2.0 TSI AT'!I20</f>
        <v>598278.93790000002</v>
      </c>
      <c r="E9" s="28">
        <f>'Leon 2.0 TSI AT'!M20</f>
        <v>369611.62</v>
      </c>
      <c r="F9" s="28">
        <f>'Leon 2.0 TSI AT'!Q20</f>
        <v>957835.0578999999</v>
      </c>
      <c r="G9" s="28">
        <f>'Leon 2.0 TSI AT'!U20</f>
        <v>369611.62</v>
      </c>
      <c r="H9" s="28">
        <f>'Leon 2.0 TSI AT'!Y20</f>
        <v>598278.93790000002</v>
      </c>
    </row>
    <row r="10" spans="2:8" ht="16.5" thickTop="1" thickBot="1">
      <c r="B10" s="35" t="s">
        <v>8</v>
      </c>
      <c r="C10" s="28">
        <f>'CUPRA Leon 1.4 TSI AT8 150 CV'!E19</f>
        <v>362081.3</v>
      </c>
      <c r="D10" s="28">
        <f>'CUPRA Leon 1.4 TSI AT8 150 CV'!I19</f>
        <v>464065.49</v>
      </c>
      <c r="E10" s="28">
        <f>'CUPRA Leon 1.4 TSI AT8 150 CV'!M19</f>
        <v>354971.05</v>
      </c>
      <c r="F10" s="28">
        <f>'CUPRA Leon 1.4 TSI AT8 150 CV'!Q19</f>
        <v>718049.57</v>
      </c>
      <c r="G10" s="28">
        <f>'CUPRA Leon 1.4 TSI AT8 150 CV'!U19</f>
        <v>354971.05</v>
      </c>
      <c r="H10" s="28">
        <f>'CUPRA Leon 1.4 TSI AT8 150 CV'!Y19</f>
        <v>464065.49</v>
      </c>
    </row>
    <row r="11" spans="2:8" ht="16.5" thickTop="1" thickBot="1">
      <c r="B11" s="35" t="s">
        <v>132</v>
      </c>
      <c r="C11" s="28">
        <f>'Formentor 1.4 AT e-Hybrid'!E20</f>
        <v>373112.6</v>
      </c>
      <c r="D11" s="28">
        <f>'Formentor 1.4 AT e-Hybrid'!I20</f>
        <v>486128.08999999997</v>
      </c>
      <c r="E11" s="28">
        <f>'Formentor 1.4 AT e-Hybrid'!M20</f>
        <v>366002.35</v>
      </c>
      <c r="F11" s="28">
        <f>'Formentor 1.4 AT e-Hybrid'!Q20</f>
        <v>1107775.76</v>
      </c>
      <c r="G11" s="28">
        <f>'Formentor 1.4 AT e-Hybrid'!U20</f>
        <v>366002.35</v>
      </c>
      <c r="H11" s="28">
        <f>'Formentor 1.4 AT e-Hybrid'!Y20</f>
        <v>486128.08999999997</v>
      </c>
    </row>
    <row r="12" spans="2:8" ht="16.5" thickTop="1" thickBot="1">
      <c r="B12" s="35" t="s">
        <v>9</v>
      </c>
      <c r="C12" s="28">
        <f>'Formentor 333 CV'!E20</f>
        <v>380642.92</v>
      </c>
      <c r="D12" s="28">
        <f>'Formentor 333 CV'!I20</f>
        <v>493364.47999999998</v>
      </c>
      <c r="E12" s="28">
        <f>'Formentor 333 CV'!M20</f>
        <v>547407.68739999994</v>
      </c>
      <c r="F12" s="28">
        <f>'Formentor 333 CV'!Q20</f>
        <v>863951.89999999991</v>
      </c>
      <c r="G12" s="28">
        <f>'Formentor 333 CV'!U20</f>
        <v>380642.92</v>
      </c>
      <c r="H12" s="28">
        <f>'Formentor 333 CV'!Y20</f>
        <v>660129.24739999988</v>
      </c>
    </row>
    <row r="13" spans="2:8" ht="16.5" thickTop="1" thickBot="1">
      <c r="B13" s="35" t="s">
        <v>131</v>
      </c>
      <c r="C13" s="28">
        <f>'Tavascan EDFA'!E20</f>
        <v>269590.93</v>
      </c>
      <c r="D13" s="28">
        <f>'Tavascan EDFA'!I20</f>
        <v>329131.39</v>
      </c>
      <c r="E13" s="28">
        <f>'Tavascan EDFA'!M20</f>
        <v>269590.93</v>
      </c>
      <c r="F13" s="28">
        <f>'Tavascan EDFA'!Q20</f>
        <v>329131.39</v>
      </c>
      <c r="G13" s="28">
        <f>'Tavascan EDFA'!U20</f>
        <v>269590.93</v>
      </c>
      <c r="H13" s="28">
        <f>'Tavascan EDFA'!Y20</f>
        <v>597167.70399999991</v>
      </c>
    </row>
    <row r="14" spans="2:8" ht="16.5" thickTop="1" thickBot="1">
      <c r="B14" s="35" t="s">
        <v>10</v>
      </c>
      <c r="C14" s="28">
        <f>'Formentor 204 Hp'!E20</f>
        <v>388748.60499999998</v>
      </c>
      <c r="D14" s="28">
        <f>'Formentor 204 Hp'!I20</f>
        <v>501470.16499999998</v>
      </c>
      <c r="E14" s="28">
        <f>'Formentor 204 Hp'!M20</f>
        <v>538612.77820000006</v>
      </c>
      <c r="F14" s="28">
        <f>'Formentor 204 Hp'!Q20</f>
        <v>853619.72499999998</v>
      </c>
      <c r="G14" s="28">
        <f>'Formentor 204 Hp'!U20</f>
        <v>388748.60499999998</v>
      </c>
      <c r="H14" s="28">
        <f>'Formentor 204 Hp'!Y20</f>
        <v>651334.3382</v>
      </c>
    </row>
    <row r="15" spans="2:8" ht="16.5" thickTop="1" thickBot="1">
      <c r="B15" s="35" t="s">
        <v>133</v>
      </c>
      <c r="C15" s="28">
        <f>'Terramar 1.5 TSI MHEV'!E23</f>
        <v>368216.34499999997</v>
      </c>
      <c r="D15" s="28">
        <f>'Terramar 1.5 TSI MHEV'!I23</f>
        <v>474498.815</v>
      </c>
      <c r="E15" s="28">
        <f>'Terramar 1.5 TSI MHEV'!M23</f>
        <v>361106.09499999997</v>
      </c>
      <c r="F15" s="28">
        <f>'Terramar 1.5 TSI MHEV'!Q23</f>
        <v>1214945.375</v>
      </c>
      <c r="G15" s="28">
        <f>'Terramar 1.5 TSI MHEV'!U23</f>
        <v>361106.09499999997</v>
      </c>
      <c r="H15" s="28">
        <f>'Terramar 1.5 TSI MHEV'!Y23</f>
        <v>474498.815</v>
      </c>
    </row>
    <row r="16" spans="2:8" ht="16.5" thickTop="1" thickBot="1">
      <c r="B16" s="35" t="s">
        <v>11</v>
      </c>
      <c r="C16" s="28">
        <f>'Leon 1.5 TSI'!E23</f>
        <v>368216.34499999997</v>
      </c>
      <c r="D16" s="28">
        <f>'Leon 1.5 TSI'!I23</f>
        <v>474498.815</v>
      </c>
      <c r="E16" s="28">
        <f>'Leon 1.5 TSI'!M23</f>
        <v>361106.09499999997</v>
      </c>
      <c r="F16" s="28">
        <f>'Leon 1.5 TSI'!Q23</f>
        <v>1214945.375</v>
      </c>
      <c r="G16" s="28">
        <f>'Leon 1.5 TSI'!U23</f>
        <v>361106.09499999997</v>
      </c>
      <c r="H16" s="28">
        <f>'Leon 1.5 TSI'!Y23</f>
        <v>474498.815</v>
      </c>
    </row>
    <row r="17" spans="2:8" ht="16.5" thickTop="1" thickBot="1">
      <c r="B17" s="35" t="s">
        <v>12</v>
      </c>
      <c r="C17" s="28">
        <f>'Formentor 1.5 AT e-Hybrid'!E23</f>
        <v>379247.64499999996</v>
      </c>
      <c r="D17" s="28">
        <f>'Formentor 1.5 AT e-Hybrid'!I23</f>
        <v>517705.33499999996</v>
      </c>
      <c r="E17" s="28">
        <f>'Formentor 1.5 AT e-Hybrid'!M23</f>
        <v>372137.39499999996</v>
      </c>
      <c r="F17" s="28">
        <f>'Formentor 1.5 AT e-Hybrid'!Q23</f>
        <v>1166500.4749999999</v>
      </c>
      <c r="G17" s="28">
        <f>'Formentor 1.5 AT e-Hybrid'!U23</f>
        <v>372137.39499999996</v>
      </c>
      <c r="H17" s="28">
        <f>'Formentor 1.5 AT e-Hybrid'!Y23</f>
        <v>517705.33499999996</v>
      </c>
    </row>
    <row r="18" spans="2:8" ht="16.5" thickTop="1" thickBot="1">
      <c r="B18" s="35" t="s">
        <v>120</v>
      </c>
      <c r="C18" s="28">
        <f>'Tavascan EEBA'!E20</f>
        <v>269590.93</v>
      </c>
      <c r="D18" s="28">
        <f>'Tavascan EEBA'!I20</f>
        <v>329131.39</v>
      </c>
      <c r="E18" s="28">
        <f>'Tavascan EEBA'!M20</f>
        <v>269590.93</v>
      </c>
      <c r="F18" s="28">
        <f>'Tavascan EEBA'!Q20</f>
        <v>329131.39</v>
      </c>
      <c r="G18" s="28">
        <f>'Tavascan EEBA'!U20</f>
        <v>269590.93</v>
      </c>
      <c r="H18" s="28">
        <f>'Tavascan EEBA'!Y20</f>
        <v>597167.70399999991</v>
      </c>
    </row>
    <row r="19" spans="2:8" ht="15.75" thickTop="1"/>
  </sheetData>
  <sheetProtection selectLockedCells="1"/>
  <mergeCells count="3">
    <mergeCell ref="B3:B4"/>
    <mergeCell ref="C3:H3"/>
    <mergeCell ref="B1:H1"/>
  </mergeCells>
  <pageMargins left="0.7" right="0.7" top="0.75" bottom="0.75" header="0.3" footer="0.3"/>
  <pageSetup orientation="portrait" r:id="rId1"/>
  <ignoredErrors>
    <ignoredError sqref="D8" formula="1"/>
    <ignoredError sqref="H13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28078-E8F8-4604-988E-9BB19D6AB4DE}">
  <dimension ref="B1:Y20"/>
  <sheetViews>
    <sheetView topLeftCell="F1" zoomScaleNormal="100" workbookViewId="0">
      <selection activeCell="R20" sqref="R20"/>
    </sheetView>
  </sheetViews>
  <sheetFormatPr baseColWidth="10" defaultColWidth="11.42578125" defaultRowHeight="15"/>
  <cols>
    <col min="1" max="1" width="2" style="1" customWidth="1"/>
    <col min="2" max="2" width="23.85546875" style="1" bestFit="1" customWidth="1"/>
    <col min="3" max="3" width="14.28515625" style="1" bestFit="1" customWidth="1"/>
    <col min="4" max="4" width="5" style="1" bestFit="1" customWidth="1"/>
    <col min="5" max="5" width="8" style="1" bestFit="1" customWidth="1"/>
    <col min="6" max="6" width="23.8554687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23.85546875" style="1" bestFit="1" customWidth="1"/>
    <col min="11" max="11" width="14.28515625" style="1" bestFit="1" customWidth="1"/>
    <col min="12" max="12" width="5" style="1" bestFit="1" customWidth="1"/>
    <col min="13" max="13" width="8" style="1" bestFit="1" customWidth="1"/>
    <col min="14" max="14" width="26.710937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23.85546875" style="1" bestFit="1" customWidth="1"/>
    <col min="19" max="19" width="14.28515625" style="1" bestFit="1" customWidth="1"/>
    <col min="20" max="20" width="5" style="1" bestFit="1" customWidth="1"/>
    <col min="21" max="21" width="8" style="1" bestFit="1" customWidth="1"/>
    <col min="22" max="22" width="23.8554687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77" t="s">
        <v>109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9"/>
    </row>
    <row r="2" spans="2:25">
      <c r="B2" s="82" t="s">
        <v>81</v>
      </c>
      <c r="C2" s="83"/>
      <c r="D2" s="83"/>
      <c r="E2" s="83"/>
      <c r="F2" s="71" t="s">
        <v>81</v>
      </c>
      <c r="G2" s="72"/>
      <c r="H2" s="72"/>
      <c r="I2" s="72"/>
      <c r="J2" s="71" t="s">
        <v>81</v>
      </c>
      <c r="K2" s="72"/>
      <c r="L2" s="72"/>
      <c r="M2" s="73"/>
      <c r="N2" s="71" t="s">
        <v>81</v>
      </c>
      <c r="O2" s="72"/>
      <c r="P2" s="72"/>
      <c r="Q2" s="73"/>
      <c r="R2" s="71" t="s">
        <v>81</v>
      </c>
      <c r="S2" s="72"/>
      <c r="T2" s="72"/>
      <c r="U2" s="73"/>
      <c r="V2" s="71" t="s">
        <v>81</v>
      </c>
      <c r="W2" s="72"/>
      <c r="X2" s="72"/>
      <c r="Y2" s="73"/>
    </row>
    <row r="3" spans="2:25">
      <c r="B3" s="80" t="s">
        <v>125</v>
      </c>
      <c r="C3" s="81"/>
      <c r="D3" s="81"/>
      <c r="E3" s="81"/>
      <c r="F3" s="74" t="s">
        <v>126</v>
      </c>
      <c r="G3" s="75"/>
      <c r="H3" s="75"/>
      <c r="I3" s="75"/>
      <c r="J3" s="74" t="s">
        <v>127</v>
      </c>
      <c r="K3" s="75"/>
      <c r="L3" s="75"/>
      <c r="M3" s="76"/>
      <c r="N3" s="74" t="s">
        <v>128</v>
      </c>
      <c r="O3" s="75"/>
      <c r="P3" s="75"/>
      <c r="Q3" s="76"/>
      <c r="R3" s="74" t="s">
        <v>129</v>
      </c>
      <c r="S3" s="75"/>
      <c r="T3" s="75"/>
      <c r="U3" s="76"/>
      <c r="V3" s="74" t="s">
        <v>130</v>
      </c>
      <c r="W3" s="75"/>
      <c r="X3" s="75"/>
      <c r="Y3" s="76"/>
    </row>
    <row r="4" spans="2:25" ht="15.75" thickBot="1">
      <c r="B4" s="2" t="s">
        <v>14</v>
      </c>
      <c r="C4" s="3" t="s">
        <v>82</v>
      </c>
      <c r="D4" s="4" t="s">
        <v>83</v>
      </c>
      <c r="E4" s="4" t="s">
        <v>84</v>
      </c>
      <c r="F4" s="2" t="s">
        <v>14</v>
      </c>
      <c r="G4" s="3" t="s">
        <v>82</v>
      </c>
      <c r="H4" s="4" t="s">
        <v>83</v>
      </c>
      <c r="I4" s="4" t="s">
        <v>84</v>
      </c>
      <c r="J4" s="2" t="s">
        <v>14</v>
      </c>
      <c r="K4" s="3" t="s">
        <v>82</v>
      </c>
      <c r="L4" s="4" t="s">
        <v>83</v>
      </c>
      <c r="M4" s="5" t="s">
        <v>84</v>
      </c>
      <c r="N4" s="2" t="s">
        <v>14</v>
      </c>
      <c r="O4" s="3" t="s">
        <v>82</v>
      </c>
      <c r="P4" s="4" t="s">
        <v>83</v>
      </c>
      <c r="Q4" s="5" t="s">
        <v>84</v>
      </c>
      <c r="R4" s="2" t="s">
        <v>14</v>
      </c>
      <c r="S4" s="3" t="s">
        <v>82</v>
      </c>
      <c r="T4" s="4" t="s">
        <v>83</v>
      </c>
      <c r="U4" s="5" t="s">
        <v>84</v>
      </c>
      <c r="V4" s="2" t="s">
        <v>14</v>
      </c>
      <c r="W4" s="3" t="s">
        <v>82</v>
      </c>
      <c r="X4" s="4" t="s">
        <v>83</v>
      </c>
      <c r="Y4" s="5" t="s">
        <v>84</v>
      </c>
    </row>
    <row r="5" spans="2:25">
      <c r="B5" s="6" t="s">
        <v>85</v>
      </c>
      <c r="C5" s="7"/>
      <c r="D5" s="8">
        <v>1.6</v>
      </c>
      <c r="E5" s="9">
        <f>D5*'Matriz de Carga'!G4</f>
        <v>148320</v>
      </c>
      <c r="F5" s="6" t="s">
        <v>85</v>
      </c>
      <c r="G5" s="10"/>
      <c r="H5" s="8">
        <v>2.1</v>
      </c>
      <c r="I5" s="9">
        <f>H5*'Matriz de Carga'!G4</f>
        <v>194670</v>
      </c>
      <c r="J5" s="6" t="s">
        <v>85</v>
      </c>
      <c r="K5" s="10"/>
      <c r="L5" s="8">
        <v>1.6</v>
      </c>
      <c r="M5" s="11">
        <f>L5*'Matriz de Carga'!G4</f>
        <v>148320</v>
      </c>
      <c r="N5" s="6" t="s">
        <v>85</v>
      </c>
      <c r="O5" s="10"/>
      <c r="P5" s="8">
        <v>3.1</v>
      </c>
      <c r="Q5" s="11">
        <f>P5*'Matriz de Carga'!G4</f>
        <v>287370</v>
      </c>
      <c r="R5" s="6" t="s">
        <v>85</v>
      </c>
      <c r="S5" s="10"/>
      <c r="T5" s="8">
        <v>1.6</v>
      </c>
      <c r="U5" s="11">
        <f>T5*'Matriz de Carga'!G4</f>
        <v>148320</v>
      </c>
      <c r="V5" s="6" t="s">
        <v>85</v>
      </c>
      <c r="W5" s="10"/>
      <c r="X5" s="8">
        <v>2.1</v>
      </c>
      <c r="Y5" s="11">
        <f>X5*'Matriz de Carga'!G4</f>
        <v>194670</v>
      </c>
    </row>
    <row r="6" spans="2:25">
      <c r="B6" s="12" t="s">
        <v>86</v>
      </c>
      <c r="C6" s="36" t="s">
        <v>101</v>
      </c>
      <c r="D6" s="26">
        <v>4</v>
      </c>
      <c r="E6" s="37">
        <f>D6*'Matriz de Carga'!G10</f>
        <v>68740</v>
      </c>
      <c r="F6" s="12" t="s">
        <v>86</v>
      </c>
      <c r="G6" s="36" t="s">
        <v>101</v>
      </c>
      <c r="H6" s="26">
        <v>4</v>
      </c>
      <c r="I6" s="37">
        <f>H6*'Matriz de Carga'!G10</f>
        <v>68740</v>
      </c>
      <c r="J6" s="12" t="s">
        <v>86</v>
      </c>
      <c r="K6" s="36" t="s">
        <v>101</v>
      </c>
      <c r="L6" s="26">
        <v>4</v>
      </c>
      <c r="M6" s="13">
        <f>L6*'Matriz de Carga'!G10</f>
        <v>68740</v>
      </c>
      <c r="N6" s="12" t="s">
        <v>86</v>
      </c>
      <c r="O6" s="36" t="s">
        <v>101</v>
      </c>
      <c r="P6" s="26">
        <v>4</v>
      </c>
      <c r="Q6" s="13">
        <f>P6*'Matriz de Carga'!G10</f>
        <v>68740</v>
      </c>
      <c r="R6" s="12" t="s">
        <v>86</v>
      </c>
      <c r="S6" s="36" t="s">
        <v>101</v>
      </c>
      <c r="T6" s="26">
        <v>4</v>
      </c>
      <c r="U6" s="13">
        <f>T6*'Matriz de Carga'!G10</f>
        <v>68740</v>
      </c>
      <c r="V6" s="12" t="s">
        <v>86</v>
      </c>
      <c r="W6" s="36" t="s">
        <v>101</v>
      </c>
      <c r="X6" s="26">
        <v>4</v>
      </c>
      <c r="Y6" s="13">
        <f>X6*'Matriz de Carga'!G10</f>
        <v>68740</v>
      </c>
    </row>
    <row r="7" spans="2:25">
      <c r="B7" s="12" t="s">
        <v>88</v>
      </c>
      <c r="C7" s="42" t="s">
        <v>75</v>
      </c>
      <c r="D7" s="26">
        <v>1</v>
      </c>
      <c r="E7" s="27">
        <f>(VLOOKUP(C7,'Matriz de Carga'!$B$3:$C$51,2,0))*D7</f>
        <v>13155</v>
      </c>
      <c r="F7" s="12" t="s">
        <v>88</v>
      </c>
      <c r="G7" s="42" t="s">
        <v>75</v>
      </c>
      <c r="H7" s="26">
        <v>1</v>
      </c>
      <c r="I7" s="27">
        <f>(VLOOKUP(G7,'Matriz de Carga'!$B$3:$C$51,2,0))*H7</f>
        <v>13155</v>
      </c>
      <c r="J7" s="12" t="s">
        <v>88</v>
      </c>
      <c r="K7" s="42" t="s">
        <v>75</v>
      </c>
      <c r="L7" s="26">
        <v>1</v>
      </c>
      <c r="M7" s="27">
        <f>(VLOOKUP(K7,'Matriz de Carga'!$B$3:$C$51,2,0))*L7</f>
        <v>13155</v>
      </c>
      <c r="N7" s="12" t="s">
        <v>88</v>
      </c>
      <c r="O7" s="42" t="s">
        <v>75</v>
      </c>
      <c r="P7" s="26">
        <v>1</v>
      </c>
      <c r="Q7" s="27">
        <f>(VLOOKUP(O7,'Matriz de Carga'!$B$3:$C$51,2,0))*P7</f>
        <v>13155</v>
      </c>
      <c r="R7" s="12" t="s">
        <v>88</v>
      </c>
      <c r="S7" s="42" t="s">
        <v>75</v>
      </c>
      <c r="T7" s="26">
        <v>1</v>
      </c>
      <c r="U7" s="27">
        <f>(VLOOKUP(S7,'Matriz de Carga'!$B$3:$C$51,2,0))*T7</f>
        <v>13155</v>
      </c>
      <c r="V7" s="12" t="s">
        <v>88</v>
      </c>
      <c r="W7" s="42" t="s">
        <v>75</v>
      </c>
      <c r="X7" s="26">
        <v>1</v>
      </c>
      <c r="Y7" s="27">
        <f>(VLOOKUP(W7,'Matriz de Carga'!$B$3:$C$51,2,0))*X7</f>
        <v>13155</v>
      </c>
    </row>
    <row r="8" spans="2:25">
      <c r="B8" s="12" t="s">
        <v>89</v>
      </c>
      <c r="C8" s="36" t="s">
        <v>29</v>
      </c>
      <c r="D8" s="26">
        <v>1</v>
      </c>
      <c r="E8" s="27">
        <f>(VLOOKUP(C8,'Matriz de Carga'!$B$3:$C$51,2,0))*D8</f>
        <v>49520</v>
      </c>
      <c r="F8" s="12" t="s">
        <v>41</v>
      </c>
      <c r="G8" s="42" t="s">
        <v>26</v>
      </c>
      <c r="H8" s="26">
        <v>1</v>
      </c>
      <c r="I8" s="27">
        <f>(VLOOKUP(G8,'Matriz de Carga'!$B$3:$C$51,2,0))*H8</f>
        <v>32372</v>
      </c>
      <c r="J8" s="12" t="s">
        <v>89</v>
      </c>
      <c r="K8" s="36" t="s">
        <v>29</v>
      </c>
      <c r="L8" s="26">
        <v>1</v>
      </c>
      <c r="M8" s="27">
        <f>(VLOOKUP(K8,'Matriz de Carga'!$B$3:$C$51,2,0))*L8</f>
        <v>49520</v>
      </c>
      <c r="N8" s="12" t="s">
        <v>41</v>
      </c>
      <c r="O8" s="42" t="s">
        <v>26</v>
      </c>
      <c r="P8" s="26">
        <v>1</v>
      </c>
      <c r="Q8" s="27">
        <f>(VLOOKUP(O8,'Matriz de Carga'!$B$3:$C$51,2,0))*P8</f>
        <v>32372</v>
      </c>
      <c r="R8" s="12" t="s">
        <v>89</v>
      </c>
      <c r="S8" s="36" t="s">
        <v>29</v>
      </c>
      <c r="T8" s="26">
        <v>1</v>
      </c>
      <c r="U8" s="27">
        <f>(VLOOKUP(S8,'Matriz de Carga'!$B$3:$C$51,2,0))*T8</f>
        <v>49520</v>
      </c>
      <c r="V8" s="12" t="s">
        <v>41</v>
      </c>
      <c r="W8" s="42" t="s">
        <v>26</v>
      </c>
      <c r="X8" s="26">
        <v>1</v>
      </c>
      <c r="Y8" s="27">
        <f>(VLOOKUP(W8,'Matriz de Carga'!$B$3:$C$51,2,0))*X8</f>
        <v>32372</v>
      </c>
    </row>
    <row r="9" spans="2:25">
      <c r="B9" s="12" t="s">
        <v>90</v>
      </c>
      <c r="C9" s="36" t="s">
        <v>63</v>
      </c>
      <c r="D9" s="26">
        <v>1</v>
      </c>
      <c r="E9" s="27">
        <f>(VLOOKUP(C9,'Matriz de Carga'!$B$3:$C$51,2,0))*D9</f>
        <v>5975</v>
      </c>
      <c r="F9" s="12" t="s">
        <v>89</v>
      </c>
      <c r="G9" s="36" t="s">
        <v>29</v>
      </c>
      <c r="H9" s="26">
        <v>1</v>
      </c>
      <c r="I9" s="27">
        <f>(VLOOKUP(G9,'Matriz de Carga'!$B$3:$C$51,2,0))*H9</f>
        <v>49520</v>
      </c>
      <c r="J9" s="12" t="s">
        <v>47</v>
      </c>
      <c r="K9" s="36" t="s">
        <v>66</v>
      </c>
      <c r="L9" s="26">
        <v>1</v>
      </c>
      <c r="M9" s="27">
        <f>(VLOOKUP(K9,'Matriz de Carga'!$B$3:$C$51,2,0))*L9</f>
        <v>4460</v>
      </c>
      <c r="N9" s="12" t="s">
        <v>89</v>
      </c>
      <c r="O9" s="36" t="s">
        <v>29</v>
      </c>
      <c r="P9" s="26">
        <v>1</v>
      </c>
      <c r="Q9" s="27">
        <f>(VLOOKUP(O9,'Matriz de Carga'!$B$3:$C$51,2,0))*P9</f>
        <v>49520</v>
      </c>
      <c r="R9" s="12" t="s">
        <v>47</v>
      </c>
      <c r="S9" s="36" t="s">
        <v>66</v>
      </c>
      <c r="T9" s="26">
        <v>1</v>
      </c>
      <c r="U9" s="27">
        <f>(VLOOKUP(S9,'Matriz de Carga'!$B$3:$C$51,2,0))*T9</f>
        <v>4460</v>
      </c>
      <c r="V9" s="12" t="s">
        <v>89</v>
      </c>
      <c r="W9" s="36" t="s">
        <v>29</v>
      </c>
      <c r="X9" s="26">
        <v>1</v>
      </c>
      <c r="Y9" s="27">
        <f>(VLOOKUP(W9,'Matriz de Carga'!$B$3:$C$51,2,0))*X9</f>
        <v>49520</v>
      </c>
    </row>
    <row r="10" spans="2:25">
      <c r="B10" s="12" t="s">
        <v>47</v>
      </c>
      <c r="C10" s="36" t="s">
        <v>66</v>
      </c>
      <c r="D10" s="26">
        <v>1</v>
      </c>
      <c r="E10" s="27">
        <f>(VLOOKUP(C10,'Matriz de Carga'!$B$3:$C$51,2,0))*D10</f>
        <v>4460</v>
      </c>
      <c r="F10" s="12" t="s">
        <v>47</v>
      </c>
      <c r="G10" s="36" t="s">
        <v>66</v>
      </c>
      <c r="H10" s="26">
        <v>1</v>
      </c>
      <c r="I10" s="27">
        <f>(VLOOKUP(G10,'Matriz de Carga'!$B$3:$C$51,2,0))*H10</f>
        <v>4460</v>
      </c>
      <c r="J10" s="12" t="s">
        <v>67</v>
      </c>
      <c r="K10" s="36" t="s">
        <v>68</v>
      </c>
      <c r="L10" s="26">
        <v>3</v>
      </c>
      <c r="M10" s="27">
        <f>(VLOOKUP(K10,'Matriz de Carga'!$B$3:$C$51,2,0))*L10</f>
        <v>8370</v>
      </c>
      <c r="N10" s="12" t="s">
        <v>35</v>
      </c>
      <c r="O10" s="42" t="s">
        <v>39</v>
      </c>
      <c r="P10" s="26">
        <v>4</v>
      </c>
      <c r="Q10" s="27">
        <f>(VLOOKUP(O10,'Matriz de Carga'!$B$3:$C$51,2,0))*P10</f>
        <v>134060</v>
      </c>
      <c r="R10" s="12" t="s">
        <v>67</v>
      </c>
      <c r="S10" s="36" t="s">
        <v>68</v>
      </c>
      <c r="T10" s="26">
        <v>3</v>
      </c>
      <c r="U10" s="27">
        <f>(VLOOKUP(S10,'Matriz de Carga'!$B$3:$C$51,2,0))*T10</f>
        <v>8370</v>
      </c>
      <c r="V10" s="12" t="s">
        <v>47</v>
      </c>
      <c r="W10" s="36" t="s">
        <v>66</v>
      </c>
      <c r="X10" s="26">
        <v>1</v>
      </c>
      <c r="Y10" s="27">
        <f>(VLOOKUP(W10,'Matriz de Carga'!$B$3:$C$51,2,0))*X10</f>
        <v>4460</v>
      </c>
    </row>
    <row r="11" spans="2:25">
      <c r="B11" s="12" t="s">
        <v>67</v>
      </c>
      <c r="C11" s="36" t="s">
        <v>68</v>
      </c>
      <c r="D11" s="26">
        <v>3</v>
      </c>
      <c r="E11" s="27">
        <f>(VLOOKUP(C11,'Matriz de Carga'!$B$3:$C$51,2,0))*D11</f>
        <v>8370</v>
      </c>
      <c r="F11" s="12" t="s">
        <v>67</v>
      </c>
      <c r="G11" s="36" t="s">
        <v>68</v>
      </c>
      <c r="H11" s="26">
        <v>3</v>
      </c>
      <c r="I11" s="27">
        <f>(VLOOKUP(G11,'Matriz de Carga'!$B$3:$C$51,2,0))*H11</f>
        <v>8370</v>
      </c>
      <c r="J11" s="12"/>
      <c r="K11" s="36"/>
      <c r="L11" s="26"/>
      <c r="M11" s="27"/>
      <c r="N11" s="12" t="s">
        <v>47</v>
      </c>
      <c r="O11" s="36" t="s">
        <v>66</v>
      </c>
      <c r="P11" s="26">
        <v>1</v>
      </c>
      <c r="Q11" s="27">
        <f>(VLOOKUP(O11,'Matriz de Carga'!$B$3:$C$51,2,0))*P11</f>
        <v>4460</v>
      </c>
      <c r="R11" s="12"/>
      <c r="S11" s="36"/>
      <c r="T11" s="26"/>
      <c r="U11" s="27"/>
      <c r="V11" s="12" t="s">
        <v>67</v>
      </c>
      <c r="W11" s="36" t="s">
        <v>68</v>
      </c>
      <c r="X11" s="26">
        <v>3</v>
      </c>
      <c r="Y11" s="27">
        <f>(VLOOKUP(W11,'Matriz de Carga'!$B$3:$C$51,2,0))*X11</f>
        <v>8370</v>
      </c>
    </row>
    <row r="12" spans="2:25">
      <c r="B12" s="14"/>
      <c r="C12" s="38"/>
      <c r="D12" s="38"/>
      <c r="E12" s="37"/>
      <c r="F12" s="12" t="s">
        <v>92</v>
      </c>
      <c r="G12" s="36" t="s">
        <v>50</v>
      </c>
      <c r="H12" s="26">
        <v>1</v>
      </c>
      <c r="I12" s="27">
        <f>(VLOOKUP(G12,'Matriz de Carga'!$B$3:$C$51,2,0))*H12</f>
        <v>22224</v>
      </c>
      <c r="J12" s="12"/>
      <c r="K12" s="36"/>
      <c r="L12" s="26"/>
      <c r="M12" s="27"/>
      <c r="N12" s="12" t="s">
        <v>67</v>
      </c>
      <c r="O12" s="36" t="s">
        <v>68</v>
      </c>
      <c r="P12" s="26">
        <v>3</v>
      </c>
      <c r="Q12" s="27">
        <f>(VLOOKUP(O12,'Matriz de Carga'!$B$3:$C$51,2,0))*P12</f>
        <v>8370</v>
      </c>
      <c r="R12" s="12"/>
      <c r="S12" s="36"/>
      <c r="T12" s="26"/>
      <c r="U12" s="27"/>
      <c r="V12" s="12" t="s">
        <v>92</v>
      </c>
      <c r="W12" s="36" t="s">
        <v>50</v>
      </c>
      <c r="X12" s="26">
        <v>1</v>
      </c>
      <c r="Y12" s="27">
        <f>(VLOOKUP(W12,'Matriz de Carga'!$B$3:$C$51,2,0))*X12</f>
        <v>22224</v>
      </c>
    </row>
    <row r="13" spans="2:25">
      <c r="B13" s="14"/>
      <c r="C13" s="38"/>
      <c r="D13" s="38"/>
      <c r="E13" s="37"/>
      <c r="F13" s="12"/>
      <c r="G13" s="36"/>
      <c r="H13" s="26"/>
      <c r="I13" s="27"/>
      <c r="J13" s="12"/>
      <c r="K13" s="36"/>
      <c r="L13" s="40"/>
      <c r="M13" s="27"/>
      <c r="N13" s="12" t="s">
        <v>110</v>
      </c>
      <c r="O13" s="36" t="s">
        <v>71</v>
      </c>
      <c r="P13" s="26">
        <v>7</v>
      </c>
      <c r="Q13" s="27">
        <f>(VLOOKUP(O13,'Matriz de Carga'!$B$3:$C$51,2,0))*P13</f>
        <v>286986</v>
      </c>
      <c r="R13" s="12"/>
      <c r="S13" s="36"/>
      <c r="T13" s="40"/>
      <c r="U13" s="27"/>
      <c r="V13" s="12"/>
      <c r="W13" s="36"/>
      <c r="X13" s="26"/>
      <c r="Y13" s="27"/>
    </row>
    <row r="14" spans="2:25">
      <c r="B14" s="14"/>
      <c r="C14" s="38"/>
      <c r="D14" s="38"/>
      <c r="E14" s="37"/>
      <c r="F14" s="12"/>
      <c r="G14" s="36"/>
      <c r="H14" s="36"/>
      <c r="I14" s="37"/>
      <c r="J14" s="12"/>
      <c r="K14" s="36"/>
      <c r="L14" s="40"/>
      <c r="M14" s="27"/>
      <c r="N14" s="12" t="s">
        <v>111</v>
      </c>
      <c r="O14" s="36" t="s">
        <v>73</v>
      </c>
      <c r="P14" s="26">
        <v>2</v>
      </c>
      <c r="Q14" s="27">
        <f>(VLOOKUP(O14,'Matriz de Carga'!$B$3:$C$51,2,0))*P14</f>
        <v>3816</v>
      </c>
      <c r="R14" s="12"/>
      <c r="S14" s="36"/>
      <c r="T14" s="40"/>
      <c r="U14" s="27"/>
      <c r="V14" s="12"/>
      <c r="W14" s="36"/>
      <c r="X14" s="40"/>
      <c r="Y14" s="27"/>
    </row>
    <row r="15" spans="2:25">
      <c r="B15" s="14"/>
      <c r="C15" s="38"/>
      <c r="D15" s="38"/>
      <c r="E15" s="37"/>
      <c r="F15" s="12"/>
      <c r="G15" s="36"/>
      <c r="H15" s="36"/>
      <c r="I15" s="37"/>
      <c r="J15" s="12"/>
      <c r="K15" s="36"/>
      <c r="L15" s="40"/>
      <c r="M15" s="27"/>
      <c r="N15" s="12" t="s">
        <v>47</v>
      </c>
      <c r="O15" s="36" t="s">
        <v>74</v>
      </c>
      <c r="P15" s="26">
        <v>1</v>
      </c>
      <c r="Q15" s="27">
        <f>(VLOOKUP(O15,'Matriz de Carga'!$B$3:$C$51,2,0))*P15</f>
        <v>4831</v>
      </c>
      <c r="R15" s="12"/>
      <c r="S15" s="36"/>
      <c r="T15" s="40"/>
      <c r="U15" s="27"/>
      <c r="V15" s="12"/>
      <c r="W15" s="36"/>
      <c r="X15" s="40"/>
      <c r="Y15" s="27"/>
    </row>
    <row r="16" spans="2:25">
      <c r="B16" s="14"/>
      <c r="C16" s="38"/>
      <c r="D16" s="38"/>
      <c r="E16" s="37" t="str">
        <f>IFERROR(#REF!/(1-#REF!),"")</f>
        <v/>
      </c>
      <c r="F16" s="12"/>
      <c r="G16" s="36"/>
      <c r="H16" s="36"/>
      <c r="I16" s="37" t="str">
        <f>IFERROR(#REF!/(1-#REF!),"")</f>
        <v/>
      </c>
      <c r="J16" s="12"/>
      <c r="K16" s="36"/>
      <c r="L16" s="36"/>
      <c r="M16" s="13" t="str">
        <f>IFERROR(#REF!/(1-#REF!),"")</f>
        <v/>
      </c>
      <c r="N16" s="12" t="s">
        <v>92</v>
      </c>
      <c r="O16" s="36" t="s">
        <v>50</v>
      </c>
      <c r="P16" s="26">
        <v>1</v>
      </c>
      <c r="Q16" s="27">
        <f>(VLOOKUP(O16,'Matriz de Carga'!$B$3:$C$51,2,0))*P16</f>
        <v>22224</v>
      </c>
      <c r="R16" s="12"/>
      <c r="S16" s="36"/>
      <c r="T16" s="36"/>
      <c r="U16" s="13" t="str">
        <f>IFERROR(#REF!/(1-#REF!),"")</f>
        <v/>
      </c>
      <c r="V16" s="12"/>
      <c r="W16" s="36"/>
      <c r="X16" s="36"/>
      <c r="Y16" s="13" t="str">
        <f>IFERROR(#REF!/(1-#REF!),"")</f>
        <v/>
      </c>
    </row>
    <row r="17" spans="2:25">
      <c r="B17" s="15" t="s">
        <v>96</v>
      </c>
      <c r="C17" s="39"/>
      <c r="D17" s="39"/>
      <c r="E17" s="41">
        <f>SUM(E6:E16)</f>
        <v>150220</v>
      </c>
      <c r="F17" s="15" t="s">
        <v>96</v>
      </c>
      <c r="G17" s="39"/>
      <c r="H17" s="39"/>
      <c r="I17" s="41">
        <f>SUM(I6:I16)</f>
        <v>198841</v>
      </c>
      <c r="J17" s="15" t="s">
        <v>96</v>
      </c>
      <c r="K17" s="39"/>
      <c r="L17" s="39"/>
      <c r="M17" s="16">
        <f>SUM(M6:M16)</f>
        <v>144245</v>
      </c>
      <c r="N17" s="15" t="s">
        <v>96</v>
      </c>
      <c r="O17" s="39"/>
      <c r="P17" s="39"/>
      <c r="Q17" s="16">
        <f>SUM(Q6:Q16)</f>
        <v>628534</v>
      </c>
      <c r="R17" s="15" t="s">
        <v>96</v>
      </c>
      <c r="S17" s="39"/>
      <c r="T17" s="39"/>
      <c r="U17" s="16">
        <f>SUM(U6:U16)</f>
        <v>144245</v>
      </c>
      <c r="V17" s="15" t="s">
        <v>96</v>
      </c>
      <c r="W17" s="39"/>
      <c r="X17" s="39"/>
      <c r="Y17" s="16">
        <f>SUM(Y6:Y16)</f>
        <v>198841</v>
      </c>
    </row>
    <row r="18" spans="2:25" ht="15.75" thickBot="1">
      <c r="B18" s="17" t="s">
        <v>97</v>
      </c>
      <c r="C18" s="18"/>
      <c r="D18" s="18"/>
      <c r="E18" s="19">
        <f>'Matriz de Carga'!G12</f>
        <v>15000</v>
      </c>
      <c r="F18" s="17" t="s">
        <v>97</v>
      </c>
      <c r="G18" s="20"/>
      <c r="H18" s="20"/>
      <c r="I18" s="19">
        <f>'Matriz de Carga'!G12</f>
        <v>15000</v>
      </c>
      <c r="J18" s="17" t="s">
        <v>97</v>
      </c>
      <c r="K18" s="20"/>
      <c r="L18" s="20"/>
      <c r="M18" s="21">
        <f>'Matriz de Carga'!G12</f>
        <v>15000</v>
      </c>
      <c r="N18" s="17" t="s">
        <v>97</v>
      </c>
      <c r="O18" s="20"/>
      <c r="P18" s="20"/>
      <c r="Q18" s="21">
        <f>'Matriz de Carga'!G12</f>
        <v>15000</v>
      </c>
      <c r="R18" s="17" t="s">
        <v>97</v>
      </c>
      <c r="S18" s="20"/>
      <c r="T18" s="20"/>
      <c r="U18" s="21">
        <f>'Matriz de Carga'!G12</f>
        <v>15000</v>
      </c>
      <c r="V18" s="17" t="s">
        <v>97</v>
      </c>
      <c r="W18" s="20"/>
      <c r="X18" s="20"/>
      <c r="Y18" s="21">
        <f>'Matriz de Carga'!G12</f>
        <v>15000</v>
      </c>
    </row>
    <row r="19" spans="2:25" ht="15.75" thickBot="1">
      <c r="B19" s="22" t="s">
        <v>98</v>
      </c>
      <c r="C19" s="23"/>
      <c r="D19" s="23"/>
      <c r="E19" s="24">
        <f>E17+E5+E18</f>
        <v>313540</v>
      </c>
      <c r="F19" s="22" t="s">
        <v>98</v>
      </c>
      <c r="G19" s="23"/>
      <c r="H19" s="23"/>
      <c r="I19" s="24">
        <f>I17+I5+I18</f>
        <v>408511</v>
      </c>
      <c r="J19" s="22" t="s">
        <v>98</v>
      </c>
      <c r="K19" s="23"/>
      <c r="L19" s="23"/>
      <c r="M19" s="25">
        <f>M17+M5+M18</f>
        <v>307565</v>
      </c>
      <c r="N19" s="22" t="s">
        <v>98</v>
      </c>
      <c r="O19" s="23"/>
      <c r="P19" s="23"/>
      <c r="Q19" s="25">
        <f>Q17+Q5+Q18</f>
        <v>930904</v>
      </c>
      <c r="R19" s="22" t="s">
        <v>98</v>
      </c>
      <c r="S19" s="23"/>
      <c r="T19" s="23"/>
      <c r="U19" s="25">
        <f>U17+U5+U18</f>
        <v>307565</v>
      </c>
      <c r="V19" s="22" t="s">
        <v>98</v>
      </c>
      <c r="W19" s="23"/>
      <c r="X19" s="23"/>
      <c r="Y19" s="25">
        <f>Y17+Y5+Y18</f>
        <v>408511</v>
      </c>
    </row>
    <row r="20" spans="2:25" ht="15.75" thickBot="1">
      <c r="B20" s="22" t="s">
        <v>99</v>
      </c>
      <c r="C20" s="23"/>
      <c r="D20" s="23"/>
      <c r="E20" s="24">
        <f>E19*1.19</f>
        <v>373112.6</v>
      </c>
      <c r="F20" s="22" t="s">
        <v>99</v>
      </c>
      <c r="G20" s="23"/>
      <c r="H20" s="23"/>
      <c r="I20" s="24">
        <f>I19*1.19</f>
        <v>486128.08999999997</v>
      </c>
      <c r="J20" s="22" t="s">
        <v>99</v>
      </c>
      <c r="K20" s="23"/>
      <c r="L20" s="23"/>
      <c r="M20" s="25">
        <f>M19*1.19</f>
        <v>366002.35</v>
      </c>
      <c r="N20" s="22" t="s">
        <v>99</v>
      </c>
      <c r="O20" s="23"/>
      <c r="P20" s="23"/>
      <c r="Q20" s="25">
        <f>Q19*1.19</f>
        <v>1107775.76</v>
      </c>
      <c r="R20" s="22" t="s">
        <v>99</v>
      </c>
      <c r="S20" s="23"/>
      <c r="T20" s="23"/>
      <c r="U20" s="25">
        <f>U19*1.19</f>
        <v>366002.35</v>
      </c>
      <c r="V20" s="22" t="s">
        <v>99</v>
      </c>
      <c r="W20" s="23"/>
      <c r="X20" s="23"/>
      <c r="Y20" s="25">
        <f>Y19*1.19</f>
        <v>486128.08999999997</v>
      </c>
    </row>
  </sheetData>
  <sheetProtection selectLockedCells="1" selectUnlockedCells="1"/>
  <mergeCells count="13">
    <mergeCell ref="V3:Y3"/>
    <mergeCell ref="B1:Y1"/>
    <mergeCell ref="B2:E2"/>
    <mergeCell ref="F2:I2"/>
    <mergeCell ref="J2:M2"/>
    <mergeCell ref="N2:Q2"/>
    <mergeCell ref="R2:U2"/>
    <mergeCell ref="V2:Y2"/>
    <mergeCell ref="B3:E3"/>
    <mergeCell ref="F3:I3"/>
    <mergeCell ref="J3:M3"/>
    <mergeCell ref="N3:Q3"/>
    <mergeCell ref="R3:U3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A3E9C-BF9A-4991-9D4F-D2B17E0BA479}">
  <dimension ref="B1:Y20"/>
  <sheetViews>
    <sheetView topLeftCell="G1" zoomScaleNormal="100" workbookViewId="0">
      <selection activeCell="P17" sqref="P17"/>
    </sheetView>
  </sheetViews>
  <sheetFormatPr baseColWidth="10" defaultColWidth="11.42578125" defaultRowHeight="15"/>
  <cols>
    <col min="1" max="1" width="2" style="1" customWidth="1"/>
    <col min="2" max="2" width="18.28515625" style="1" bestFit="1" customWidth="1"/>
    <col min="3" max="3" width="9" style="1" bestFit="1" customWidth="1"/>
    <col min="4" max="4" width="5" style="1" bestFit="1" customWidth="1"/>
    <col min="5" max="5" width="7.42578125" style="1" bestFit="1" customWidth="1"/>
    <col min="6" max="6" width="18.28515625" style="1" bestFit="1" customWidth="1"/>
    <col min="7" max="7" width="10" style="1" bestFit="1" customWidth="1"/>
    <col min="8" max="8" width="5" style="1" bestFit="1" customWidth="1"/>
    <col min="9" max="9" width="7.42578125" style="1" bestFit="1" customWidth="1"/>
    <col min="10" max="10" width="18.28515625" style="1" bestFit="1" customWidth="1"/>
    <col min="11" max="11" width="9" style="1" bestFit="1" customWidth="1"/>
    <col min="12" max="12" width="5" style="1" bestFit="1" customWidth="1"/>
    <col min="13" max="13" width="7.42578125" style="1" bestFit="1" customWidth="1"/>
    <col min="14" max="14" width="18.28515625" style="1" bestFit="1" customWidth="1"/>
    <col min="15" max="15" width="10" style="1" bestFit="1" customWidth="1"/>
    <col min="16" max="16" width="5" style="1" bestFit="1" customWidth="1"/>
    <col min="17" max="17" width="7.42578125" style="1" bestFit="1" customWidth="1"/>
    <col min="18" max="18" width="18.28515625" style="1" bestFit="1" customWidth="1"/>
    <col min="19" max="19" width="9" style="1" bestFit="1" customWidth="1"/>
    <col min="20" max="20" width="5" style="1" bestFit="1" customWidth="1"/>
    <col min="21" max="21" width="7.42578125" style="1" bestFit="1" customWidth="1"/>
    <col min="22" max="22" width="18.28515625" style="1" bestFit="1" customWidth="1"/>
    <col min="23" max="23" width="10.140625" style="1" bestFit="1" customWidth="1"/>
    <col min="24" max="24" width="5" style="1" bestFit="1" customWidth="1"/>
    <col min="25" max="25" width="7.42578125" style="1" bestFit="1" customWidth="1"/>
    <col min="26" max="16384" width="11.42578125" style="1"/>
  </cols>
  <sheetData>
    <row r="1" spans="2:25" ht="21.75" thickBot="1">
      <c r="B1" s="77" t="s">
        <v>112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9"/>
    </row>
    <row r="2" spans="2:25">
      <c r="B2" s="82" t="s">
        <v>81</v>
      </c>
      <c r="C2" s="83"/>
      <c r="D2" s="83"/>
      <c r="E2" s="83"/>
      <c r="F2" s="71" t="s">
        <v>81</v>
      </c>
      <c r="G2" s="72"/>
      <c r="H2" s="72"/>
      <c r="I2" s="72"/>
      <c r="J2" s="71" t="s">
        <v>81</v>
      </c>
      <c r="K2" s="72"/>
      <c r="L2" s="72"/>
      <c r="M2" s="73"/>
      <c r="N2" s="71" t="s">
        <v>81</v>
      </c>
      <c r="O2" s="72"/>
      <c r="P2" s="72"/>
      <c r="Q2" s="73"/>
      <c r="R2" s="71" t="s">
        <v>81</v>
      </c>
      <c r="S2" s="72"/>
      <c r="T2" s="72"/>
      <c r="U2" s="73"/>
      <c r="V2" s="71" t="s">
        <v>81</v>
      </c>
      <c r="W2" s="72"/>
      <c r="X2" s="72"/>
      <c r="Y2" s="73"/>
    </row>
    <row r="3" spans="2:25">
      <c r="B3" s="80" t="s">
        <v>125</v>
      </c>
      <c r="C3" s="81"/>
      <c r="D3" s="81"/>
      <c r="E3" s="81"/>
      <c r="F3" s="74" t="s">
        <v>126</v>
      </c>
      <c r="G3" s="75"/>
      <c r="H3" s="75"/>
      <c r="I3" s="75"/>
      <c r="J3" s="74" t="s">
        <v>127</v>
      </c>
      <c r="K3" s="75"/>
      <c r="L3" s="75"/>
      <c r="M3" s="76"/>
      <c r="N3" s="74" t="s">
        <v>128</v>
      </c>
      <c r="O3" s="75"/>
      <c r="P3" s="75"/>
      <c r="Q3" s="76"/>
      <c r="R3" s="74" t="s">
        <v>129</v>
      </c>
      <c r="S3" s="75"/>
      <c r="T3" s="75"/>
      <c r="U3" s="76"/>
      <c r="V3" s="74" t="s">
        <v>130</v>
      </c>
      <c r="W3" s="75"/>
      <c r="X3" s="75"/>
      <c r="Y3" s="76"/>
    </row>
    <row r="4" spans="2:25" ht="15.75" thickBot="1">
      <c r="B4" s="2" t="s">
        <v>14</v>
      </c>
      <c r="C4" s="3" t="s">
        <v>82</v>
      </c>
      <c r="D4" s="4" t="s">
        <v>83</v>
      </c>
      <c r="E4" s="4" t="s">
        <v>84</v>
      </c>
      <c r="F4" s="2" t="s">
        <v>14</v>
      </c>
      <c r="G4" s="3" t="s">
        <v>82</v>
      </c>
      <c r="H4" s="4" t="s">
        <v>83</v>
      </c>
      <c r="I4" s="4" t="s">
        <v>84</v>
      </c>
      <c r="J4" s="2" t="s">
        <v>14</v>
      </c>
      <c r="K4" s="3" t="s">
        <v>82</v>
      </c>
      <c r="L4" s="4" t="s">
        <v>83</v>
      </c>
      <c r="M4" s="5" t="s">
        <v>84</v>
      </c>
      <c r="N4" s="2" t="s">
        <v>14</v>
      </c>
      <c r="O4" s="3" t="s">
        <v>82</v>
      </c>
      <c r="P4" s="4" t="s">
        <v>83</v>
      </c>
      <c r="Q4" s="5" t="s">
        <v>84</v>
      </c>
      <c r="R4" s="2" t="s">
        <v>14</v>
      </c>
      <c r="S4" s="3" t="s">
        <v>82</v>
      </c>
      <c r="T4" s="4" t="s">
        <v>83</v>
      </c>
      <c r="U4" s="5" t="s">
        <v>84</v>
      </c>
      <c r="V4" s="2" t="s">
        <v>14</v>
      </c>
      <c r="W4" s="3" t="s">
        <v>82</v>
      </c>
      <c r="X4" s="4" t="s">
        <v>83</v>
      </c>
      <c r="Y4" s="5" t="s">
        <v>84</v>
      </c>
    </row>
    <row r="5" spans="2:25">
      <c r="B5" s="6" t="s">
        <v>85</v>
      </c>
      <c r="C5" s="7"/>
      <c r="D5" s="8">
        <v>1.6</v>
      </c>
      <c r="E5" s="9">
        <f>D5*'Matriz de Carga'!G4</f>
        <v>148320</v>
      </c>
      <c r="F5" s="6" t="s">
        <v>85</v>
      </c>
      <c r="G5" s="10"/>
      <c r="H5" s="8">
        <v>1.9</v>
      </c>
      <c r="I5" s="9">
        <f>H5*'Matriz de Carga'!G4</f>
        <v>176130</v>
      </c>
      <c r="J5" s="6" t="s">
        <v>85</v>
      </c>
      <c r="K5" s="10"/>
      <c r="L5" s="8">
        <v>1.6</v>
      </c>
      <c r="M5" s="11">
        <f>L5*'Matriz de Carga'!G4</f>
        <v>148320</v>
      </c>
      <c r="N5" s="6" t="s">
        <v>85</v>
      </c>
      <c r="O5" s="10"/>
      <c r="P5" s="8">
        <v>1.9</v>
      </c>
      <c r="Q5" s="11">
        <f>P5*'Matriz de Carga'!G4</f>
        <v>176130</v>
      </c>
      <c r="R5" s="6" t="s">
        <v>85</v>
      </c>
      <c r="S5" s="10"/>
      <c r="T5" s="8">
        <v>1.6</v>
      </c>
      <c r="U5" s="11">
        <f>T5*'Matriz de Carga'!G4</f>
        <v>148320</v>
      </c>
      <c r="V5" s="6" t="s">
        <v>85</v>
      </c>
      <c r="W5" s="10"/>
      <c r="X5" s="8">
        <v>2.4</v>
      </c>
      <c r="Y5" s="11">
        <f>X5*'Matriz de Carga'!G4</f>
        <v>222480</v>
      </c>
    </row>
    <row r="6" spans="2:25">
      <c r="B6" s="12"/>
      <c r="C6" s="36"/>
      <c r="D6" s="26"/>
      <c r="E6" s="37"/>
      <c r="F6" s="12"/>
      <c r="G6" s="36"/>
      <c r="H6" s="26"/>
      <c r="I6" s="37"/>
      <c r="J6" s="12"/>
      <c r="K6" s="36"/>
      <c r="L6" s="26"/>
      <c r="M6" s="13"/>
      <c r="N6" s="12"/>
      <c r="O6" s="36"/>
      <c r="P6" s="26"/>
      <c r="Q6" s="13"/>
      <c r="R6" s="12"/>
      <c r="S6" s="36"/>
      <c r="T6" s="26"/>
      <c r="U6" s="13"/>
      <c r="V6" s="12"/>
      <c r="W6" s="36"/>
      <c r="X6" s="26"/>
      <c r="Y6" s="13"/>
    </row>
    <row r="7" spans="2:25">
      <c r="B7" s="12" t="s">
        <v>89</v>
      </c>
      <c r="C7" s="36" t="s">
        <v>55</v>
      </c>
      <c r="D7" s="26">
        <v>1</v>
      </c>
      <c r="E7" s="27">
        <f>(VLOOKUP(C7,'Matriz de Carga'!$B$3:$C$51,2,0))*D7</f>
        <v>63227</v>
      </c>
      <c r="F7" s="12" t="s">
        <v>89</v>
      </c>
      <c r="G7" s="36" t="s">
        <v>55</v>
      </c>
      <c r="H7" s="26">
        <v>1</v>
      </c>
      <c r="I7" s="27">
        <f>(VLOOKUP(G7,'Matriz de Carga'!$B$3:$C$51,2,0))*H7</f>
        <v>63227</v>
      </c>
      <c r="J7" s="12" t="s">
        <v>89</v>
      </c>
      <c r="K7" s="36" t="s">
        <v>55</v>
      </c>
      <c r="L7" s="26">
        <v>1</v>
      </c>
      <c r="M7" s="27">
        <f>(VLOOKUP(K7,'Matriz de Carga'!$B$3:$C$51,2,0))*L7</f>
        <v>63227</v>
      </c>
      <c r="N7" s="12" t="s">
        <v>89</v>
      </c>
      <c r="O7" s="36" t="s">
        <v>55</v>
      </c>
      <c r="P7" s="26">
        <v>1</v>
      </c>
      <c r="Q7" s="27">
        <f>(VLOOKUP(O7,'Matriz de Carga'!$B$3:$C$51,2,0))*P7</f>
        <v>63227</v>
      </c>
      <c r="R7" s="12" t="s">
        <v>89</v>
      </c>
      <c r="S7" s="36" t="s">
        <v>55</v>
      </c>
      <c r="T7" s="26">
        <v>1</v>
      </c>
      <c r="U7" s="27">
        <f>(VLOOKUP(S7,'Matriz de Carga'!$B$3:$C$51,2,0))*T7</f>
        <v>63227</v>
      </c>
      <c r="V7" s="12" t="s">
        <v>89</v>
      </c>
      <c r="W7" s="36" t="s">
        <v>55</v>
      </c>
      <c r="X7" s="26">
        <v>1</v>
      </c>
      <c r="Y7" s="27">
        <f>(VLOOKUP(W7,'Matriz de Carga'!$B$3:$C$51,2,0))*X7</f>
        <v>63227</v>
      </c>
    </row>
    <row r="8" spans="2:25">
      <c r="B8" s="12"/>
      <c r="C8" s="36"/>
      <c r="D8" s="26"/>
      <c r="E8" s="27"/>
      <c r="F8" s="12" t="s">
        <v>92</v>
      </c>
      <c r="G8" s="36" t="s">
        <v>50</v>
      </c>
      <c r="H8" s="26">
        <v>1</v>
      </c>
      <c r="I8" s="27">
        <f>(VLOOKUP(G8,'Matriz de Carga'!$B$3:$C$51,2,0))*H8</f>
        <v>22224</v>
      </c>
      <c r="J8" s="12"/>
      <c r="K8" s="36"/>
      <c r="L8" s="26"/>
      <c r="M8" s="27"/>
      <c r="N8" s="12" t="s">
        <v>92</v>
      </c>
      <c r="O8" s="36" t="s">
        <v>50</v>
      </c>
      <c r="P8" s="26">
        <v>1</v>
      </c>
      <c r="Q8" s="27">
        <f>(VLOOKUP(O8,'Matriz de Carga'!$B$3:$C$51,2,0))*P8</f>
        <v>22224</v>
      </c>
      <c r="R8" s="12"/>
      <c r="S8" s="36"/>
      <c r="T8" s="26"/>
      <c r="U8" s="27"/>
      <c r="V8" s="12" t="s">
        <v>92</v>
      </c>
      <c r="W8" s="36" t="s">
        <v>50</v>
      </c>
      <c r="X8" s="26">
        <v>1</v>
      </c>
      <c r="Y8" s="27">
        <f>(VLOOKUP(W8,'Matriz de Carga'!$B$3:$C$51,2,0))*X8</f>
        <v>22224</v>
      </c>
    </row>
    <row r="9" spans="2:25">
      <c r="B9" s="12"/>
      <c r="C9" s="36"/>
      <c r="D9" s="26"/>
      <c r="E9" s="27"/>
      <c r="F9" s="12"/>
      <c r="G9" s="36"/>
      <c r="H9" s="26"/>
      <c r="I9" s="27"/>
      <c r="J9" s="12"/>
      <c r="K9" s="36"/>
      <c r="L9" s="26"/>
      <c r="M9" s="27"/>
      <c r="N9" s="12"/>
      <c r="O9" s="36"/>
      <c r="P9" s="26"/>
      <c r="Q9" s="27"/>
      <c r="R9" s="12"/>
      <c r="S9" s="36"/>
      <c r="T9" s="26"/>
      <c r="U9" s="27"/>
      <c r="V9" s="12" t="s">
        <v>56</v>
      </c>
      <c r="W9" s="36" t="s">
        <v>57</v>
      </c>
      <c r="X9" s="26">
        <v>0.84</v>
      </c>
      <c r="Y9" s="27">
        <f>(VLOOKUP(W9,'Matriz de Carga'!$B$3:$C$51,2,0))*X9</f>
        <v>178890.6</v>
      </c>
    </row>
    <row r="10" spans="2:25">
      <c r="B10" s="12"/>
      <c r="C10" s="36"/>
      <c r="D10" s="26"/>
      <c r="E10" s="27"/>
      <c r="F10" s="12"/>
      <c r="G10" s="42"/>
      <c r="H10" s="26"/>
      <c r="I10" s="27"/>
      <c r="J10" s="12"/>
      <c r="K10" s="36"/>
      <c r="L10" s="26"/>
      <c r="M10" s="27"/>
      <c r="N10" s="12"/>
      <c r="O10" s="42"/>
      <c r="P10" s="26"/>
      <c r="Q10" s="27"/>
      <c r="R10" s="12"/>
      <c r="S10" s="36"/>
      <c r="T10" s="26"/>
      <c r="U10" s="27"/>
      <c r="V10" s="45" t="s">
        <v>113</v>
      </c>
      <c r="W10" s="36"/>
      <c r="X10" s="26"/>
      <c r="Y10" s="27"/>
    </row>
    <row r="11" spans="2:25">
      <c r="B11" s="12"/>
      <c r="C11" s="36"/>
      <c r="D11" s="26"/>
      <c r="E11" s="27"/>
      <c r="F11" s="12"/>
      <c r="G11" s="36"/>
      <c r="H11" s="26"/>
      <c r="I11" s="27"/>
      <c r="J11" s="12"/>
      <c r="K11" s="36"/>
      <c r="L11" s="26"/>
      <c r="M11" s="27"/>
      <c r="N11" s="12"/>
      <c r="O11" s="36"/>
      <c r="P11" s="26"/>
      <c r="Q11" s="27"/>
      <c r="R11" s="12"/>
      <c r="S11" s="36"/>
      <c r="T11" s="26"/>
      <c r="U11" s="27"/>
      <c r="V11" s="12"/>
      <c r="W11" s="36"/>
      <c r="X11" s="26"/>
      <c r="Y11" s="27"/>
    </row>
    <row r="12" spans="2:25">
      <c r="B12" s="14"/>
      <c r="C12" s="38"/>
      <c r="D12" s="38"/>
      <c r="E12" s="37"/>
      <c r="F12" s="12"/>
      <c r="G12" s="36"/>
      <c r="H12" s="26"/>
      <c r="I12" s="27"/>
      <c r="J12" s="12"/>
      <c r="K12" s="36"/>
      <c r="L12" s="26"/>
      <c r="M12" s="27"/>
      <c r="N12" s="12"/>
      <c r="O12" s="36"/>
      <c r="P12" s="26"/>
      <c r="Q12" s="27"/>
      <c r="R12" s="12"/>
      <c r="S12" s="36"/>
      <c r="T12" s="26"/>
      <c r="U12" s="27"/>
      <c r="V12" s="12"/>
      <c r="W12" s="36"/>
      <c r="X12" s="26"/>
      <c r="Y12" s="27"/>
    </row>
    <row r="13" spans="2:25">
      <c r="B13" s="14"/>
      <c r="C13" s="38"/>
      <c r="D13" s="38"/>
      <c r="E13" s="37"/>
      <c r="F13" s="12"/>
      <c r="G13" s="36"/>
      <c r="H13" s="26"/>
      <c r="I13" s="27"/>
      <c r="J13" s="12"/>
      <c r="K13" s="36"/>
      <c r="L13" s="40"/>
      <c r="M13" s="27"/>
      <c r="N13" s="12"/>
      <c r="O13" s="36"/>
      <c r="P13" s="26"/>
      <c r="Q13" s="27"/>
      <c r="R13" s="12"/>
      <c r="S13" s="36"/>
      <c r="T13" s="40"/>
      <c r="U13" s="27"/>
      <c r="V13" s="12"/>
      <c r="W13" s="36"/>
      <c r="X13" s="26"/>
      <c r="Y13" s="27"/>
    </row>
    <row r="14" spans="2:25">
      <c r="B14" s="14"/>
      <c r="C14" s="38"/>
      <c r="D14" s="38"/>
      <c r="E14" s="37"/>
      <c r="F14" s="12"/>
      <c r="G14" s="36"/>
      <c r="H14" s="36"/>
      <c r="I14" s="37"/>
      <c r="J14" s="12"/>
      <c r="K14" s="36"/>
      <c r="L14" s="40"/>
      <c r="M14" s="27"/>
      <c r="N14" s="12"/>
      <c r="O14" s="36"/>
      <c r="P14" s="26"/>
      <c r="Q14" s="27"/>
      <c r="R14" s="12"/>
      <c r="S14" s="36"/>
      <c r="T14" s="40"/>
      <c r="U14" s="27"/>
      <c r="V14" s="12"/>
      <c r="W14" s="36"/>
      <c r="X14" s="40"/>
      <c r="Y14" s="27"/>
    </row>
    <row r="15" spans="2:25">
      <c r="B15" s="14"/>
      <c r="C15" s="38"/>
      <c r="D15" s="38"/>
      <c r="E15" s="37"/>
      <c r="F15" s="12"/>
      <c r="G15" s="36"/>
      <c r="H15" s="36"/>
      <c r="I15" s="37"/>
      <c r="J15" s="12"/>
      <c r="K15" s="36"/>
      <c r="L15" s="40"/>
      <c r="M15" s="27"/>
      <c r="N15" s="12"/>
      <c r="O15" s="36"/>
      <c r="P15" s="26"/>
      <c r="Q15" s="27"/>
      <c r="R15" s="12"/>
      <c r="S15" s="36"/>
      <c r="T15" s="40"/>
      <c r="U15" s="27"/>
      <c r="V15" s="12"/>
      <c r="W15" s="36"/>
      <c r="X15" s="40"/>
      <c r="Y15" s="27"/>
    </row>
    <row r="16" spans="2:25">
      <c r="B16" s="14"/>
      <c r="C16" s="38"/>
      <c r="D16" s="38"/>
      <c r="E16" s="37" t="str">
        <f>IFERROR(#REF!/(1-#REF!),"")</f>
        <v/>
      </c>
      <c r="F16" s="12"/>
      <c r="G16" s="36"/>
      <c r="H16" s="36"/>
      <c r="I16" s="37" t="str">
        <f>IFERROR(#REF!/(1-#REF!),"")</f>
        <v/>
      </c>
      <c r="J16" s="12"/>
      <c r="K16" s="36"/>
      <c r="L16" s="36"/>
      <c r="M16" s="13" t="str">
        <f>IFERROR(#REF!/(1-#REF!),"")</f>
        <v/>
      </c>
      <c r="N16" s="12"/>
      <c r="O16" s="36"/>
      <c r="P16" s="26"/>
      <c r="Q16" s="27"/>
      <c r="R16" s="12"/>
      <c r="S16" s="36"/>
      <c r="T16" s="36"/>
      <c r="U16" s="13"/>
      <c r="V16" s="12"/>
      <c r="W16" s="36"/>
      <c r="X16" s="36"/>
      <c r="Y16" s="13"/>
    </row>
    <row r="17" spans="2:25">
      <c r="B17" s="15" t="s">
        <v>96</v>
      </c>
      <c r="C17" s="39"/>
      <c r="D17" s="39"/>
      <c r="E17" s="41">
        <f>SUM(E6:E16)</f>
        <v>63227</v>
      </c>
      <c r="F17" s="15" t="s">
        <v>96</v>
      </c>
      <c r="G17" s="39"/>
      <c r="H17" s="39"/>
      <c r="I17" s="41">
        <f>SUM(I6:I16)</f>
        <v>85451</v>
      </c>
      <c r="J17" s="15" t="s">
        <v>96</v>
      </c>
      <c r="K17" s="39"/>
      <c r="L17" s="39"/>
      <c r="M17" s="16">
        <f>SUM(M6:M16)</f>
        <v>63227</v>
      </c>
      <c r="N17" s="15" t="s">
        <v>96</v>
      </c>
      <c r="O17" s="39"/>
      <c r="P17" s="39"/>
      <c r="Q17" s="16">
        <f>SUM(Q6:Q16)</f>
        <v>85451</v>
      </c>
      <c r="R17" s="15" t="s">
        <v>96</v>
      </c>
      <c r="S17" s="39"/>
      <c r="T17" s="39"/>
      <c r="U17" s="16">
        <f>SUM(U6:U16)</f>
        <v>63227</v>
      </c>
      <c r="V17" s="15" t="s">
        <v>96</v>
      </c>
      <c r="W17" s="39"/>
      <c r="X17" s="39"/>
      <c r="Y17" s="16">
        <f>SUM(Y6:Y16)</f>
        <v>264341.59999999998</v>
      </c>
    </row>
    <row r="18" spans="2:25" ht="15.75" thickBot="1">
      <c r="B18" s="17" t="s">
        <v>97</v>
      </c>
      <c r="C18" s="18"/>
      <c r="D18" s="18"/>
      <c r="E18" s="19">
        <f>'Matriz de Carga'!G12</f>
        <v>15000</v>
      </c>
      <c r="F18" s="17" t="s">
        <v>97</v>
      </c>
      <c r="G18" s="20"/>
      <c r="H18" s="20"/>
      <c r="I18" s="19">
        <f>'Matriz de Carga'!G12</f>
        <v>15000</v>
      </c>
      <c r="J18" s="17" t="s">
        <v>97</v>
      </c>
      <c r="K18" s="20"/>
      <c r="L18" s="20"/>
      <c r="M18" s="21">
        <f>'Matriz de Carga'!G12</f>
        <v>15000</v>
      </c>
      <c r="N18" s="17" t="s">
        <v>97</v>
      </c>
      <c r="O18" s="20"/>
      <c r="P18" s="20"/>
      <c r="Q18" s="21">
        <f>'Matriz de Carga'!G12</f>
        <v>15000</v>
      </c>
      <c r="R18" s="17" t="s">
        <v>97</v>
      </c>
      <c r="S18" s="20"/>
      <c r="T18" s="20"/>
      <c r="U18" s="21">
        <f>'Matriz de Carga'!G12</f>
        <v>15000</v>
      </c>
      <c r="V18" s="17" t="s">
        <v>97</v>
      </c>
      <c r="W18" s="20"/>
      <c r="X18" s="20"/>
      <c r="Y18" s="21">
        <f>'Matriz de Carga'!G12</f>
        <v>15000</v>
      </c>
    </row>
    <row r="19" spans="2:25" ht="15.75" thickBot="1">
      <c r="B19" s="22" t="s">
        <v>98</v>
      </c>
      <c r="C19" s="23"/>
      <c r="D19" s="23"/>
      <c r="E19" s="24">
        <f>E17+E5+E18</f>
        <v>226547</v>
      </c>
      <c r="F19" s="22" t="s">
        <v>98</v>
      </c>
      <c r="G19" s="23"/>
      <c r="H19" s="23"/>
      <c r="I19" s="24">
        <f>I17+I5+I18</f>
        <v>276581</v>
      </c>
      <c r="J19" s="22" t="s">
        <v>98</v>
      </c>
      <c r="K19" s="23"/>
      <c r="L19" s="23"/>
      <c r="M19" s="25">
        <f>M17+M5+M18</f>
        <v>226547</v>
      </c>
      <c r="N19" s="22" t="s">
        <v>98</v>
      </c>
      <c r="O19" s="23"/>
      <c r="P19" s="23"/>
      <c r="Q19" s="25">
        <f>Q17+Q5+Q18</f>
        <v>276581</v>
      </c>
      <c r="R19" s="22" t="s">
        <v>98</v>
      </c>
      <c r="S19" s="23"/>
      <c r="T19" s="23"/>
      <c r="U19" s="25">
        <f>U17+U5+U18</f>
        <v>226547</v>
      </c>
      <c r="V19" s="22" t="s">
        <v>98</v>
      </c>
      <c r="W19" s="23"/>
      <c r="X19" s="23"/>
      <c r="Y19" s="25">
        <f>Y17+Y5+Y18</f>
        <v>501821.6</v>
      </c>
    </row>
    <row r="20" spans="2:25" ht="15.75" thickBot="1">
      <c r="B20" s="22" t="s">
        <v>99</v>
      </c>
      <c r="C20" s="23"/>
      <c r="D20" s="23"/>
      <c r="E20" s="24">
        <f>E19*1.19</f>
        <v>269590.93</v>
      </c>
      <c r="F20" s="22" t="s">
        <v>99</v>
      </c>
      <c r="G20" s="23"/>
      <c r="H20" s="23"/>
      <c r="I20" s="24">
        <f>I19*1.19</f>
        <v>329131.39</v>
      </c>
      <c r="J20" s="22" t="s">
        <v>99</v>
      </c>
      <c r="K20" s="23"/>
      <c r="L20" s="23"/>
      <c r="M20" s="25">
        <f>M19*1.19</f>
        <v>269590.93</v>
      </c>
      <c r="N20" s="22" t="s">
        <v>99</v>
      </c>
      <c r="O20" s="23"/>
      <c r="P20" s="23"/>
      <c r="Q20" s="25">
        <f>Q19*1.19</f>
        <v>329131.39</v>
      </c>
      <c r="R20" s="22" t="s">
        <v>99</v>
      </c>
      <c r="S20" s="23"/>
      <c r="T20" s="23"/>
      <c r="U20" s="25">
        <f>U19*1.19</f>
        <v>269590.93</v>
      </c>
      <c r="V20" s="22" t="s">
        <v>99</v>
      </c>
      <c r="W20" s="23"/>
      <c r="X20" s="23"/>
      <c r="Y20" s="25">
        <f>Y19*1.19</f>
        <v>597167.70399999991</v>
      </c>
    </row>
  </sheetData>
  <sheetProtection selectLockedCells="1" selectUnlockedCells="1"/>
  <mergeCells count="13">
    <mergeCell ref="V3:Y3"/>
    <mergeCell ref="B1:Y1"/>
    <mergeCell ref="B2:E2"/>
    <mergeCell ref="F2:I2"/>
    <mergeCell ref="J2:M2"/>
    <mergeCell ref="N2:Q2"/>
    <mergeCell ref="R2:U2"/>
    <mergeCell ref="V2:Y2"/>
    <mergeCell ref="B3:E3"/>
    <mergeCell ref="F3:I3"/>
    <mergeCell ref="J3:M3"/>
    <mergeCell ref="N3:Q3"/>
    <mergeCell ref="R3:U3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5F228-EDF7-45BC-85D1-A31FA60F4CB6}">
  <dimension ref="B1:Y20"/>
  <sheetViews>
    <sheetView topLeftCell="J1" zoomScaleNormal="100" workbookViewId="0">
      <selection activeCell="R20" sqref="R20"/>
    </sheetView>
  </sheetViews>
  <sheetFormatPr baseColWidth="10" defaultColWidth="11.42578125" defaultRowHeight="15"/>
  <cols>
    <col min="1" max="1" width="2" style="1" customWidth="1"/>
    <col min="2" max="2" width="18.28515625" style="1" bestFit="1" customWidth="1"/>
    <col min="3" max="3" width="14.28515625" style="1" bestFit="1" customWidth="1"/>
    <col min="4" max="4" width="5" style="1" bestFit="1" customWidth="1"/>
    <col min="5" max="5" width="8" style="1" bestFit="1" customWidth="1"/>
    <col min="6" max="6" width="18.2851562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18.28515625" style="1" bestFit="1" customWidth="1"/>
    <col min="11" max="11" width="14.28515625" style="1" bestFit="1" customWidth="1"/>
    <col min="12" max="12" width="5" style="1" bestFit="1" customWidth="1"/>
    <col min="13" max="13" width="8" style="1" bestFit="1" customWidth="1"/>
    <col min="14" max="14" width="18.2851562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18.28515625" style="1" bestFit="1" customWidth="1"/>
    <col min="19" max="19" width="14.28515625" style="1" bestFit="1" customWidth="1"/>
    <col min="20" max="20" width="5" style="1" bestFit="1" customWidth="1"/>
    <col min="21" max="21" width="8" style="1" bestFit="1" customWidth="1"/>
    <col min="22" max="22" width="18.2851562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77" t="s">
        <v>114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9"/>
    </row>
    <row r="2" spans="2:25">
      <c r="B2" s="82" t="s">
        <v>81</v>
      </c>
      <c r="C2" s="83"/>
      <c r="D2" s="83"/>
      <c r="E2" s="83"/>
      <c r="F2" s="71" t="s">
        <v>81</v>
      </c>
      <c r="G2" s="72"/>
      <c r="H2" s="72"/>
      <c r="I2" s="72"/>
      <c r="J2" s="71" t="s">
        <v>81</v>
      </c>
      <c r="K2" s="72"/>
      <c r="L2" s="72"/>
      <c r="M2" s="73"/>
      <c r="N2" s="71" t="s">
        <v>81</v>
      </c>
      <c r="O2" s="72"/>
      <c r="P2" s="72"/>
      <c r="Q2" s="73"/>
      <c r="R2" s="71" t="s">
        <v>81</v>
      </c>
      <c r="S2" s="72"/>
      <c r="T2" s="72"/>
      <c r="U2" s="73"/>
      <c r="V2" s="71" t="s">
        <v>81</v>
      </c>
      <c r="W2" s="72"/>
      <c r="X2" s="72"/>
      <c r="Y2" s="73"/>
    </row>
    <row r="3" spans="2:25">
      <c r="B3" s="80" t="s">
        <v>125</v>
      </c>
      <c r="C3" s="81"/>
      <c r="D3" s="81"/>
      <c r="E3" s="81"/>
      <c r="F3" s="74" t="s">
        <v>126</v>
      </c>
      <c r="G3" s="75"/>
      <c r="H3" s="75"/>
      <c r="I3" s="75"/>
      <c r="J3" s="74" t="s">
        <v>127</v>
      </c>
      <c r="K3" s="75"/>
      <c r="L3" s="75"/>
      <c r="M3" s="76"/>
      <c r="N3" s="74" t="s">
        <v>128</v>
      </c>
      <c r="O3" s="75"/>
      <c r="P3" s="75"/>
      <c r="Q3" s="76"/>
      <c r="R3" s="74" t="s">
        <v>129</v>
      </c>
      <c r="S3" s="75"/>
      <c r="T3" s="75"/>
      <c r="U3" s="76"/>
      <c r="V3" s="74" t="s">
        <v>130</v>
      </c>
      <c r="W3" s="75"/>
      <c r="X3" s="75"/>
      <c r="Y3" s="76"/>
    </row>
    <row r="4" spans="2:25" ht="15.75" thickBot="1">
      <c r="B4" s="2" t="s">
        <v>14</v>
      </c>
      <c r="C4" s="3" t="s">
        <v>82</v>
      </c>
      <c r="D4" s="4" t="s">
        <v>83</v>
      </c>
      <c r="E4" s="4" t="s">
        <v>84</v>
      </c>
      <c r="F4" s="2" t="s">
        <v>14</v>
      </c>
      <c r="G4" s="3" t="s">
        <v>82</v>
      </c>
      <c r="H4" s="4" t="s">
        <v>83</v>
      </c>
      <c r="I4" s="4" t="s">
        <v>84</v>
      </c>
      <c r="J4" s="2" t="s">
        <v>14</v>
      </c>
      <c r="K4" s="3" t="s">
        <v>82</v>
      </c>
      <c r="L4" s="4" t="s">
        <v>83</v>
      </c>
      <c r="M4" s="5" t="s">
        <v>84</v>
      </c>
      <c r="N4" s="2" t="s">
        <v>14</v>
      </c>
      <c r="O4" s="3" t="s">
        <v>82</v>
      </c>
      <c r="P4" s="4" t="s">
        <v>83</v>
      </c>
      <c r="Q4" s="5" t="s">
        <v>84</v>
      </c>
      <c r="R4" s="2" t="s">
        <v>14</v>
      </c>
      <c r="S4" s="3" t="s">
        <v>82</v>
      </c>
      <c r="T4" s="4" t="s">
        <v>83</v>
      </c>
      <c r="U4" s="5" t="s">
        <v>84</v>
      </c>
      <c r="V4" s="2" t="s">
        <v>14</v>
      </c>
      <c r="W4" s="3" t="s">
        <v>82</v>
      </c>
      <c r="X4" s="4" t="s">
        <v>83</v>
      </c>
      <c r="Y4" s="5" t="s">
        <v>84</v>
      </c>
    </row>
    <row r="5" spans="2:25">
      <c r="B5" s="6" t="s">
        <v>85</v>
      </c>
      <c r="C5" s="7"/>
      <c r="D5" s="8">
        <v>1.5</v>
      </c>
      <c r="E5" s="9">
        <f>D5*'Matriz de Carga'!G4</f>
        <v>139050</v>
      </c>
      <c r="F5" s="6" t="s">
        <v>85</v>
      </c>
      <c r="G5" s="10"/>
      <c r="H5" s="8">
        <v>1.9</v>
      </c>
      <c r="I5" s="9">
        <f>H5*'Matriz de Carga'!G4</f>
        <v>176130</v>
      </c>
      <c r="J5" s="6" t="s">
        <v>85</v>
      </c>
      <c r="K5" s="10"/>
      <c r="L5" s="8">
        <v>2</v>
      </c>
      <c r="M5" s="11">
        <f>L5*'Matriz de Carga'!G4</f>
        <v>185400</v>
      </c>
      <c r="N5" s="6" t="s">
        <v>85</v>
      </c>
      <c r="O5" s="10"/>
      <c r="P5" s="8">
        <v>2.5</v>
      </c>
      <c r="Q5" s="11">
        <f>P5*'Matriz de Carga'!G4</f>
        <v>231750</v>
      </c>
      <c r="R5" s="6" t="s">
        <v>85</v>
      </c>
      <c r="S5" s="10"/>
      <c r="T5" s="8">
        <v>1.5</v>
      </c>
      <c r="U5" s="11">
        <f>T5*'Matriz de Carga'!G4</f>
        <v>139050</v>
      </c>
      <c r="V5" s="6" t="s">
        <v>85</v>
      </c>
      <c r="W5" s="10"/>
      <c r="X5" s="8">
        <v>2.4</v>
      </c>
      <c r="Y5" s="11">
        <f>X5*'Matriz de Carga'!G4</f>
        <v>222480</v>
      </c>
    </row>
    <row r="6" spans="2:25">
      <c r="B6" s="12" t="s">
        <v>86</v>
      </c>
      <c r="C6" s="36" t="s">
        <v>101</v>
      </c>
      <c r="D6" s="26">
        <v>5.7</v>
      </c>
      <c r="E6" s="37">
        <f>D6*'Matriz de Carga'!G10</f>
        <v>97954.5</v>
      </c>
      <c r="F6" s="12" t="s">
        <v>86</v>
      </c>
      <c r="G6" s="36" t="s">
        <v>101</v>
      </c>
      <c r="H6" s="26">
        <v>5.7</v>
      </c>
      <c r="I6" s="37">
        <f>H6*'Matriz de Carga'!G10</f>
        <v>97954.5</v>
      </c>
      <c r="J6" s="12" t="s">
        <v>86</v>
      </c>
      <c r="K6" s="36" t="s">
        <v>101</v>
      </c>
      <c r="L6" s="26">
        <v>5.7</v>
      </c>
      <c r="M6" s="13">
        <f>L6*'Matriz de Carga'!G10</f>
        <v>97954.5</v>
      </c>
      <c r="N6" s="12" t="s">
        <v>86</v>
      </c>
      <c r="O6" s="36" t="s">
        <v>101</v>
      </c>
      <c r="P6" s="26">
        <v>5.7</v>
      </c>
      <c r="Q6" s="13">
        <f>P6*'Matriz de Carga'!G10</f>
        <v>97954.5</v>
      </c>
      <c r="R6" s="12" t="s">
        <v>86</v>
      </c>
      <c r="S6" s="36" t="s">
        <v>101</v>
      </c>
      <c r="T6" s="26">
        <v>5.7</v>
      </c>
      <c r="U6" s="13">
        <f>T6*'Matriz de Carga'!G10</f>
        <v>97954.5</v>
      </c>
      <c r="V6" s="12" t="s">
        <v>86</v>
      </c>
      <c r="W6" s="36" t="s">
        <v>101</v>
      </c>
      <c r="X6" s="26">
        <v>5.7</v>
      </c>
      <c r="Y6" s="13">
        <f>X6*'Matriz de Carga'!G10</f>
        <v>97954.5</v>
      </c>
    </row>
    <row r="7" spans="2:25">
      <c r="B7" s="12" t="s">
        <v>88</v>
      </c>
      <c r="C7" s="36" t="s">
        <v>22</v>
      </c>
      <c r="D7" s="26">
        <v>1</v>
      </c>
      <c r="E7" s="27">
        <f>(VLOOKUP(C7,'Matriz de Carga'!$B$3:$C$51,2,0))*D7</f>
        <v>13762</v>
      </c>
      <c r="F7" s="12" t="s">
        <v>88</v>
      </c>
      <c r="G7" s="36" t="s">
        <v>22</v>
      </c>
      <c r="H7" s="26">
        <v>1</v>
      </c>
      <c r="I7" s="27">
        <f>(VLOOKUP(G7,'Matriz de Carga'!$B$3:$C$51,2,0))*H7</f>
        <v>13762</v>
      </c>
      <c r="J7" s="12" t="s">
        <v>88</v>
      </c>
      <c r="K7" s="36" t="s">
        <v>22</v>
      </c>
      <c r="L7" s="26">
        <v>1</v>
      </c>
      <c r="M7" s="27">
        <f>(VLOOKUP(K7,'Matriz de Carga'!$B$3:$C$51,2,0))*L7</f>
        <v>13762</v>
      </c>
      <c r="N7" s="12" t="s">
        <v>88</v>
      </c>
      <c r="O7" s="36" t="s">
        <v>22</v>
      </c>
      <c r="P7" s="26">
        <v>1</v>
      </c>
      <c r="Q7" s="27">
        <f>(VLOOKUP(O7,'Matriz de Carga'!$B$3:$C$51,2,0))*P7</f>
        <v>13762</v>
      </c>
      <c r="R7" s="12" t="s">
        <v>88</v>
      </c>
      <c r="S7" s="36" t="s">
        <v>22</v>
      </c>
      <c r="T7" s="26">
        <v>1</v>
      </c>
      <c r="U7" s="27">
        <f>(VLOOKUP(S7,'Matriz de Carga'!$B$3:$C$51,2,0))*T7</f>
        <v>13762</v>
      </c>
      <c r="V7" s="12" t="s">
        <v>88</v>
      </c>
      <c r="W7" s="36" t="s">
        <v>22</v>
      </c>
      <c r="X7" s="26">
        <v>1</v>
      </c>
      <c r="Y7" s="27">
        <f>(VLOOKUP(W7,'Matriz de Carga'!$B$3:$C$51,2,0))*X7</f>
        <v>13762</v>
      </c>
    </row>
    <row r="8" spans="2:25">
      <c r="B8" s="12" t="s">
        <v>89</v>
      </c>
      <c r="C8" s="36" t="s">
        <v>29</v>
      </c>
      <c r="D8" s="26">
        <v>1</v>
      </c>
      <c r="E8" s="27">
        <f>(VLOOKUP(C8,'Matriz de Carga'!$B$3:$C$51,2,0))*D8</f>
        <v>49520</v>
      </c>
      <c r="F8" s="12" t="s">
        <v>41</v>
      </c>
      <c r="G8" s="36" t="s">
        <v>24</v>
      </c>
      <c r="H8" s="26">
        <v>1</v>
      </c>
      <c r="I8" s="27">
        <f>(VLOOKUP(G8,'Matriz de Carga'!$B$3:$C$51,2,0))*H8</f>
        <v>35420</v>
      </c>
      <c r="J8" s="12" t="s">
        <v>89</v>
      </c>
      <c r="K8" s="36" t="s">
        <v>29</v>
      </c>
      <c r="L8" s="26">
        <v>1</v>
      </c>
      <c r="M8" s="27">
        <f>(VLOOKUP(K8,'Matriz de Carga'!$B$3:$C$51,2,0))*L8</f>
        <v>49520</v>
      </c>
      <c r="N8" s="12" t="s">
        <v>41</v>
      </c>
      <c r="O8" s="36" t="s">
        <v>24</v>
      </c>
      <c r="P8" s="26">
        <v>1</v>
      </c>
      <c r="Q8" s="27">
        <f>(VLOOKUP(O8,'Matriz de Carga'!$B$3:$C$51,2,0))*P8</f>
        <v>35420</v>
      </c>
      <c r="R8" s="12" t="s">
        <v>89</v>
      </c>
      <c r="S8" s="36" t="s">
        <v>29</v>
      </c>
      <c r="T8" s="26">
        <v>1</v>
      </c>
      <c r="U8" s="27">
        <f>(VLOOKUP(S8,'Matriz de Carga'!$B$3:$C$51,2,0))*T8</f>
        <v>49520</v>
      </c>
      <c r="V8" s="12" t="s">
        <v>41</v>
      </c>
      <c r="W8" s="36" t="s">
        <v>24</v>
      </c>
      <c r="X8" s="26">
        <v>1</v>
      </c>
      <c r="Y8" s="27">
        <f>(VLOOKUP(W8,'Matriz de Carga'!$B$3:$C$51,2,0))*X8</f>
        <v>35420</v>
      </c>
    </row>
    <row r="9" spans="2:25">
      <c r="B9" s="12" t="s">
        <v>90</v>
      </c>
      <c r="C9" s="36" t="s">
        <v>64</v>
      </c>
      <c r="D9" s="26">
        <v>1</v>
      </c>
      <c r="E9" s="27">
        <f>(VLOOKUP(C9,'Matriz de Carga'!$B$3:$C$51,2,0))*D9</f>
        <v>6933</v>
      </c>
      <c r="F9" s="12" t="s">
        <v>89</v>
      </c>
      <c r="G9" s="36" t="s">
        <v>29</v>
      </c>
      <c r="H9" s="26">
        <v>1</v>
      </c>
      <c r="I9" s="27">
        <f>(VLOOKUP(G9,'Matriz de Carga'!$B$3:$C$51,2,0))*H9</f>
        <v>49520</v>
      </c>
      <c r="J9" s="12" t="s">
        <v>90</v>
      </c>
      <c r="K9" s="36" t="s">
        <v>64</v>
      </c>
      <c r="L9" s="26">
        <v>1</v>
      </c>
      <c r="M9" s="27">
        <f>(VLOOKUP(K9,'Matriz de Carga'!$B$3:$C$51,2,0))*L9</f>
        <v>6933</v>
      </c>
      <c r="N9" s="12" t="s">
        <v>89</v>
      </c>
      <c r="O9" s="36" t="s">
        <v>29</v>
      </c>
      <c r="P9" s="26">
        <v>1</v>
      </c>
      <c r="Q9" s="27">
        <f>(VLOOKUP(O9,'Matriz de Carga'!$B$3:$C$51,2,0))*P9</f>
        <v>49520</v>
      </c>
      <c r="R9" s="12" t="s">
        <v>90</v>
      </c>
      <c r="S9" s="36" t="s">
        <v>64</v>
      </c>
      <c r="T9" s="26">
        <v>1</v>
      </c>
      <c r="U9" s="27">
        <f>(VLOOKUP(S9,'Matriz de Carga'!$B$3:$C$51,2,0))*T9</f>
        <v>6933</v>
      </c>
      <c r="V9" s="12" t="s">
        <v>89</v>
      </c>
      <c r="W9" s="36" t="s">
        <v>29</v>
      </c>
      <c r="X9" s="26">
        <v>1</v>
      </c>
      <c r="Y9" s="27">
        <f>(VLOOKUP(W9,'Matriz de Carga'!$B$3:$C$51,2,0))*X9</f>
        <v>49520</v>
      </c>
    </row>
    <row r="10" spans="2:25">
      <c r="B10" s="12" t="s">
        <v>47</v>
      </c>
      <c r="C10" s="36" t="s">
        <v>66</v>
      </c>
      <c r="D10" s="26">
        <v>1</v>
      </c>
      <c r="E10" s="27">
        <f>(VLOOKUP(C10,'Matriz de Carga'!$B$3:$C$51,2,0))*D10</f>
        <v>4460</v>
      </c>
      <c r="F10" s="12" t="s">
        <v>90</v>
      </c>
      <c r="G10" s="36" t="s">
        <v>64</v>
      </c>
      <c r="H10" s="26">
        <v>1</v>
      </c>
      <c r="I10" s="27">
        <f>(VLOOKUP(G10,'Matriz de Carga'!$B$3:$C$51,2,0))*H10</f>
        <v>6933</v>
      </c>
      <c r="J10" s="12" t="s">
        <v>47</v>
      </c>
      <c r="K10" s="36" t="s">
        <v>66</v>
      </c>
      <c r="L10" s="26">
        <v>1</v>
      </c>
      <c r="M10" s="27">
        <f>(VLOOKUP(K10,'Matriz de Carga'!$B$3:$C$51,2,0))*L10</f>
        <v>4460</v>
      </c>
      <c r="N10" s="12" t="s">
        <v>35</v>
      </c>
      <c r="O10" s="36" t="s">
        <v>40</v>
      </c>
      <c r="P10" s="26">
        <v>4</v>
      </c>
      <c r="Q10" s="27">
        <f>(VLOOKUP(O10,'Matriz de Carga'!$B$3:$C$51,2,0))*P10</f>
        <v>181396</v>
      </c>
      <c r="R10" s="12" t="s">
        <v>47</v>
      </c>
      <c r="S10" s="36" t="s">
        <v>66</v>
      </c>
      <c r="T10" s="26">
        <v>1</v>
      </c>
      <c r="U10" s="27">
        <f>(VLOOKUP(S10,'Matriz de Carga'!$B$3:$C$51,2,0))*T10</f>
        <v>4460</v>
      </c>
      <c r="V10" s="12" t="s">
        <v>93</v>
      </c>
      <c r="W10" s="36" t="s">
        <v>52</v>
      </c>
      <c r="X10" s="26">
        <v>0.76</v>
      </c>
      <c r="Y10" s="27">
        <f>(VLOOKUP(W10,'Matriz de Carga'!$B$3:$C$51,2,0))*X10</f>
        <v>62474.28</v>
      </c>
    </row>
    <row r="11" spans="2:25">
      <c r="B11" s="12"/>
      <c r="C11" s="36"/>
      <c r="D11" s="26"/>
      <c r="E11" s="27"/>
      <c r="F11" s="12" t="s">
        <v>47</v>
      </c>
      <c r="G11" s="36" t="s">
        <v>66</v>
      </c>
      <c r="H11" s="26">
        <v>1</v>
      </c>
      <c r="I11" s="27">
        <f>(VLOOKUP(G11,'Matriz de Carga'!$B$3:$C$51,2,0))*H11</f>
        <v>4460</v>
      </c>
      <c r="J11" s="12" t="s">
        <v>93</v>
      </c>
      <c r="K11" s="36" t="s">
        <v>52</v>
      </c>
      <c r="L11" s="26">
        <v>0.76</v>
      </c>
      <c r="M11" s="27">
        <f>(VLOOKUP(K11,'Matriz de Carga'!$B$3:$C$51,2,0))*L11</f>
        <v>62474.28</v>
      </c>
      <c r="N11" s="12" t="s">
        <v>30</v>
      </c>
      <c r="O11" s="36" t="s">
        <v>31</v>
      </c>
      <c r="P11" s="26">
        <v>1</v>
      </c>
      <c r="Q11" s="27">
        <f>(VLOOKUP(O11,'Matriz de Carga'!$B$3:$C$51,2,0))*P11</f>
        <v>58908</v>
      </c>
      <c r="R11" s="12"/>
      <c r="S11" s="36"/>
      <c r="T11" s="26"/>
      <c r="U11" s="27"/>
      <c r="V11" s="12" t="s">
        <v>94</v>
      </c>
      <c r="W11" s="36" t="s">
        <v>54</v>
      </c>
      <c r="X11" s="26">
        <v>1</v>
      </c>
      <c r="Y11" s="27">
        <f>(VLOOKUP(W11,'Matriz de Carga'!$B$3:$C$51,2,0))*X11</f>
        <v>8676</v>
      </c>
    </row>
    <row r="12" spans="2:25">
      <c r="B12" s="14"/>
      <c r="C12" s="38"/>
      <c r="D12" s="38"/>
      <c r="E12" s="37"/>
      <c r="F12" s="12" t="s">
        <v>92</v>
      </c>
      <c r="G12" s="36" t="s">
        <v>50</v>
      </c>
      <c r="H12" s="26">
        <v>1</v>
      </c>
      <c r="I12" s="27">
        <f>(VLOOKUP(G12,'Matriz de Carga'!$B$3:$C$51,2,0))*H12</f>
        <v>22224</v>
      </c>
      <c r="J12" s="12" t="s">
        <v>94</v>
      </c>
      <c r="K12" s="36" t="s">
        <v>54</v>
      </c>
      <c r="L12" s="26">
        <v>1</v>
      </c>
      <c r="M12" s="27">
        <f>(VLOOKUP(K12,'Matriz de Carga'!$B$3:$C$51,2,0))*L12</f>
        <v>8676</v>
      </c>
      <c r="N12" s="12" t="s">
        <v>90</v>
      </c>
      <c r="O12" s="36" t="s">
        <v>64</v>
      </c>
      <c r="P12" s="26">
        <v>1</v>
      </c>
      <c r="Q12" s="27">
        <f>(VLOOKUP(O12,'Matriz de Carga'!$B$3:$C$51,2,0))*P12</f>
        <v>6933</v>
      </c>
      <c r="R12" s="12"/>
      <c r="S12" s="36"/>
      <c r="T12" s="26"/>
      <c r="U12" s="27"/>
      <c r="V12" s="12" t="s">
        <v>95</v>
      </c>
      <c r="W12" s="36" t="s">
        <v>59</v>
      </c>
      <c r="X12" s="26">
        <v>1</v>
      </c>
      <c r="Y12" s="27">
        <f>(VLOOKUP(W12,'Matriz de Carga'!$B$3:$C$51,2,0))*X12</f>
        <v>8436</v>
      </c>
    </row>
    <row r="13" spans="2:25">
      <c r="B13" s="14"/>
      <c r="C13" s="38"/>
      <c r="D13" s="38"/>
      <c r="E13" s="37"/>
      <c r="F13" s="12"/>
      <c r="G13" s="36"/>
      <c r="H13" s="26"/>
      <c r="I13" s="27"/>
      <c r="J13" s="12" t="s">
        <v>95</v>
      </c>
      <c r="K13" s="36" t="s">
        <v>59</v>
      </c>
      <c r="L13" s="26">
        <v>1</v>
      </c>
      <c r="M13" s="27">
        <f>(VLOOKUP(K13,'Matriz de Carga'!$B$3:$C$51,2,0))*L13</f>
        <v>8436</v>
      </c>
      <c r="N13" s="12" t="s">
        <v>47</v>
      </c>
      <c r="O13" s="36" t="s">
        <v>66</v>
      </c>
      <c r="P13" s="26">
        <v>1</v>
      </c>
      <c r="Q13" s="27">
        <f>(VLOOKUP(O13,'Matriz de Carga'!$B$3:$C$51,2,0))*P13</f>
        <v>4460</v>
      </c>
      <c r="R13" s="12"/>
      <c r="S13" s="36"/>
      <c r="T13" s="40"/>
      <c r="U13" s="27"/>
      <c r="V13" s="12" t="s">
        <v>90</v>
      </c>
      <c r="W13" s="36" t="s">
        <v>64</v>
      </c>
      <c r="X13" s="26">
        <v>1</v>
      </c>
      <c r="Y13" s="27">
        <f>(VLOOKUP(W13,'Matriz de Carga'!$B$3:$C$51,2,0))*X13</f>
        <v>6933</v>
      </c>
    </row>
    <row r="14" spans="2:25">
      <c r="B14" s="14"/>
      <c r="C14" s="38"/>
      <c r="D14" s="38"/>
      <c r="E14" s="37"/>
      <c r="F14" s="12"/>
      <c r="G14" s="36"/>
      <c r="H14" s="36"/>
      <c r="I14" s="37"/>
      <c r="J14" s="12"/>
      <c r="K14" s="36"/>
      <c r="L14" s="26"/>
      <c r="M14" s="27"/>
      <c r="N14" s="12" t="s">
        <v>92</v>
      </c>
      <c r="O14" s="36" t="s">
        <v>50</v>
      </c>
      <c r="P14" s="26">
        <v>1</v>
      </c>
      <c r="Q14" s="27">
        <f>(VLOOKUP(O14,'Matriz de Carga'!$B$3:$C$51,2,0))*P14</f>
        <v>22224</v>
      </c>
      <c r="R14" s="12"/>
      <c r="S14" s="36"/>
      <c r="T14" s="40"/>
      <c r="U14" s="27"/>
      <c r="V14" s="12" t="s">
        <v>47</v>
      </c>
      <c r="W14" s="36" t="s">
        <v>66</v>
      </c>
      <c r="X14" s="26">
        <v>1</v>
      </c>
      <c r="Y14" s="27">
        <f>(VLOOKUP(W14,'Matriz de Carga'!$B$3:$C$51,2,0))*X14</f>
        <v>4460</v>
      </c>
    </row>
    <row r="15" spans="2:25">
      <c r="B15" s="14"/>
      <c r="C15" s="38"/>
      <c r="D15" s="38"/>
      <c r="E15" s="37"/>
      <c r="F15" s="12"/>
      <c r="G15" s="36"/>
      <c r="H15" s="36"/>
      <c r="I15" s="37"/>
      <c r="J15" s="12"/>
      <c r="K15" s="36"/>
      <c r="L15" s="26"/>
      <c r="M15" s="27"/>
      <c r="N15" s="12"/>
      <c r="O15" s="36"/>
      <c r="P15" s="26"/>
      <c r="Q15" s="27"/>
      <c r="R15" s="12"/>
      <c r="S15" s="36"/>
      <c r="T15" s="40"/>
      <c r="U15" s="27"/>
      <c r="V15" s="12" t="s">
        <v>92</v>
      </c>
      <c r="W15" s="36" t="s">
        <v>50</v>
      </c>
      <c r="X15" s="26">
        <v>1</v>
      </c>
      <c r="Y15" s="27">
        <f>(VLOOKUP(W15,'Matriz de Carga'!$B$3:$C$51,2,0))*X15</f>
        <v>22224</v>
      </c>
    </row>
    <row r="16" spans="2:25">
      <c r="B16" s="14"/>
      <c r="C16" s="38"/>
      <c r="D16" s="38"/>
      <c r="E16" s="37" t="str">
        <f>IFERROR(#REF!/(1-#REF!),"")</f>
        <v/>
      </c>
      <c r="F16" s="12"/>
      <c r="G16" s="36"/>
      <c r="H16" s="36"/>
      <c r="I16" s="37" t="str">
        <f>IFERROR(#REF!/(1-#REF!),"")</f>
        <v/>
      </c>
      <c r="J16" s="12"/>
      <c r="K16" s="36"/>
      <c r="L16" s="26"/>
      <c r="M16" s="27"/>
      <c r="N16" s="12"/>
      <c r="O16" s="36"/>
      <c r="P16" s="36"/>
      <c r="Q16" s="13" t="str">
        <f>IFERROR(#REF!/(1-#REF!),"")</f>
        <v/>
      </c>
      <c r="R16" s="12"/>
      <c r="S16" s="36"/>
      <c r="T16" s="36"/>
      <c r="U16" s="13" t="str">
        <f>IFERROR(#REF!/(1-#REF!),"")</f>
        <v/>
      </c>
      <c r="V16" s="12"/>
      <c r="W16" s="36"/>
      <c r="X16" s="26"/>
      <c r="Y16" s="27"/>
    </row>
    <row r="17" spans="2:25">
      <c r="B17" s="15" t="s">
        <v>96</v>
      </c>
      <c r="C17" s="39"/>
      <c r="D17" s="39"/>
      <c r="E17" s="41">
        <f>SUM(E6:E16)</f>
        <v>172629.5</v>
      </c>
      <c r="F17" s="15" t="s">
        <v>96</v>
      </c>
      <c r="G17" s="39"/>
      <c r="H17" s="39"/>
      <c r="I17" s="41">
        <f>SUM(I6:I16)</f>
        <v>230273.5</v>
      </c>
      <c r="J17" s="15" t="s">
        <v>96</v>
      </c>
      <c r="K17" s="39"/>
      <c r="L17" s="39"/>
      <c r="M17" s="16">
        <f>SUM(M6:M16)</f>
        <v>252215.78</v>
      </c>
      <c r="N17" s="15" t="s">
        <v>96</v>
      </c>
      <c r="O17" s="39"/>
      <c r="P17" s="39"/>
      <c r="Q17" s="16">
        <f>SUM(Q6:Q16)</f>
        <v>470577.5</v>
      </c>
      <c r="R17" s="15" t="s">
        <v>96</v>
      </c>
      <c r="S17" s="39"/>
      <c r="T17" s="39"/>
      <c r="U17" s="16">
        <f>SUM(U6:U16)</f>
        <v>172629.5</v>
      </c>
      <c r="V17" s="15" t="s">
        <v>96</v>
      </c>
      <c r="W17" s="39"/>
      <c r="X17" s="39"/>
      <c r="Y17" s="16">
        <f>SUM(Y6:Y16)</f>
        <v>309859.78000000003</v>
      </c>
    </row>
    <row r="18" spans="2:25" ht="15.75" thickBot="1">
      <c r="B18" s="17" t="s">
        <v>97</v>
      </c>
      <c r="C18" s="18"/>
      <c r="D18" s="18"/>
      <c r="E18" s="19">
        <f>'Matriz de Carga'!G12</f>
        <v>15000</v>
      </c>
      <c r="F18" s="17" t="s">
        <v>97</v>
      </c>
      <c r="G18" s="20"/>
      <c r="H18" s="20"/>
      <c r="I18" s="19">
        <f>'Matriz de Carga'!G12</f>
        <v>15000</v>
      </c>
      <c r="J18" s="17" t="s">
        <v>97</v>
      </c>
      <c r="K18" s="20"/>
      <c r="L18" s="20"/>
      <c r="M18" s="21">
        <f>'Matriz de Carga'!G12</f>
        <v>15000</v>
      </c>
      <c r="N18" s="17" t="s">
        <v>97</v>
      </c>
      <c r="O18" s="20"/>
      <c r="P18" s="20"/>
      <c r="Q18" s="21">
        <f>'Matriz de Carga'!G12</f>
        <v>15000</v>
      </c>
      <c r="R18" s="17" t="s">
        <v>97</v>
      </c>
      <c r="S18" s="20"/>
      <c r="T18" s="20"/>
      <c r="U18" s="21">
        <f>'Matriz de Carga'!G12</f>
        <v>15000</v>
      </c>
      <c r="V18" s="17" t="s">
        <v>97</v>
      </c>
      <c r="W18" s="20"/>
      <c r="X18" s="20"/>
      <c r="Y18" s="21">
        <f>'Matriz de Carga'!G12</f>
        <v>15000</v>
      </c>
    </row>
    <row r="19" spans="2:25" ht="15.75" thickBot="1">
      <c r="B19" s="22" t="s">
        <v>98</v>
      </c>
      <c r="C19" s="23"/>
      <c r="D19" s="23"/>
      <c r="E19" s="24">
        <f>E17+E5+E18</f>
        <v>326679.5</v>
      </c>
      <c r="F19" s="22" t="s">
        <v>98</v>
      </c>
      <c r="G19" s="23"/>
      <c r="H19" s="23"/>
      <c r="I19" s="24">
        <f>I17+I5+I18</f>
        <v>421403.5</v>
      </c>
      <c r="J19" s="22" t="s">
        <v>98</v>
      </c>
      <c r="K19" s="23"/>
      <c r="L19" s="23"/>
      <c r="M19" s="25">
        <f>M17+M5+M18</f>
        <v>452615.78</v>
      </c>
      <c r="N19" s="22" t="s">
        <v>98</v>
      </c>
      <c r="O19" s="23"/>
      <c r="P19" s="23"/>
      <c r="Q19" s="25">
        <f>Q17+Q5+Q18</f>
        <v>717327.5</v>
      </c>
      <c r="R19" s="22" t="s">
        <v>98</v>
      </c>
      <c r="S19" s="23"/>
      <c r="T19" s="23"/>
      <c r="U19" s="25">
        <f>U17+U5+U18</f>
        <v>326679.5</v>
      </c>
      <c r="V19" s="22" t="s">
        <v>98</v>
      </c>
      <c r="W19" s="23"/>
      <c r="X19" s="23"/>
      <c r="Y19" s="25">
        <f>Y17+Y5+Y18</f>
        <v>547339.78</v>
      </c>
    </row>
    <row r="20" spans="2:25" ht="15.75" thickBot="1">
      <c r="B20" s="22" t="s">
        <v>99</v>
      </c>
      <c r="C20" s="23"/>
      <c r="D20" s="23"/>
      <c r="E20" s="24">
        <f>E19*1.19</f>
        <v>388748.60499999998</v>
      </c>
      <c r="F20" s="22" t="s">
        <v>99</v>
      </c>
      <c r="G20" s="23"/>
      <c r="H20" s="23"/>
      <c r="I20" s="24">
        <f>I19*1.19</f>
        <v>501470.16499999998</v>
      </c>
      <c r="J20" s="22" t="s">
        <v>99</v>
      </c>
      <c r="K20" s="23"/>
      <c r="L20" s="23"/>
      <c r="M20" s="25">
        <f>M19*1.19</f>
        <v>538612.77820000006</v>
      </c>
      <c r="N20" s="22" t="s">
        <v>99</v>
      </c>
      <c r="O20" s="23"/>
      <c r="P20" s="23"/>
      <c r="Q20" s="25">
        <f>Q19*1.19</f>
        <v>853619.72499999998</v>
      </c>
      <c r="R20" s="22" t="s">
        <v>99</v>
      </c>
      <c r="S20" s="23"/>
      <c r="T20" s="23"/>
      <c r="U20" s="25">
        <f>U19*1.19</f>
        <v>388748.60499999998</v>
      </c>
      <c r="V20" s="22" t="s">
        <v>99</v>
      </c>
      <c r="W20" s="23"/>
      <c r="X20" s="23"/>
      <c r="Y20" s="25">
        <f>Y19*1.19</f>
        <v>651334.3382</v>
      </c>
    </row>
  </sheetData>
  <sheetProtection selectLockedCells="1" selectUnlockedCells="1"/>
  <mergeCells count="13">
    <mergeCell ref="V3:Y3"/>
    <mergeCell ref="B1:Y1"/>
    <mergeCell ref="B2:E2"/>
    <mergeCell ref="F2:I2"/>
    <mergeCell ref="J2:M2"/>
    <mergeCell ref="N2:Q2"/>
    <mergeCell ref="R2:U2"/>
    <mergeCell ref="V2:Y2"/>
    <mergeCell ref="B3:E3"/>
    <mergeCell ref="F3:I3"/>
    <mergeCell ref="J3:M3"/>
    <mergeCell ref="N3:Q3"/>
    <mergeCell ref="R3:U3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06821-6D1F-4569-8234-32F4903C7A80}">
  <dimension ref="B1:Y23"/>
  <sheetViews>
    <sheetView topLeftCell="K3" zoomScaleNormal="100" workbookViewId="0">
      <selection activeCell="R20" sqref="R20"/>
    </sheetView>
  </sheetViews>
  <sheetFormatPr baseColWidth="10" defaultColWidth="11.42578125" defaultRowHeight="15"/>
  <cols>
    <col min="1" max="1" width="2" style="1" customWidth="1"/>
    <col min="2" max="2" width="23.85546875" style="1" bestFit="1" customWidth="1"/>
    <col min="3" max="3" width="14.28515625" style="1" bestFit="1" customWidth="1"/>
    <col min="4" max="4" width="5" style="1" bestFit="1" customWidth="1"/>
    <col min="5" max="5" width="8" style="1" bestFit="1" customWidth="1"/>
    <col min="6" max="6" width="23.8554687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23.85546875" style="1" bestFit="1" customWidth="1"/>
    <col min="11" max="11" width="14.28515625" style="1" bestFit="1" customWidth="1"/>
    <col min="12" max="12" width="5" style="1" bestFit="1" customWidth="1"/>
    <col min="13" max="13" width="8" style="1" bestFit="1" customWidth="1"/>
    <col min="14" max="14" width="23.8554687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23.85546875" style="1" bestFit="1" customWidth="1"/>
    <col min="19" max="19" width="14.28515625" style="1" bestFit="1" customWidth="1"/>
    <col min="20" max="20" width="5" style="1" bestFit="1" customWidth="1"/>
    <col min="21" max="21" width="8" style="1" bestFit="1" customWidth="1"/>
    <col min="22" max="22" width="23.8554687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77" t="s">
        <v>115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9"/>
    </row>
    <row r="2" spans="2:25">
      <c r="B2" s="82" t="s">
        <v>81</v>
      </c>
      <c r="C2" s="83"/>
      <c r="D2" s="83"/>
      <c r="E2" s="83"/>
      <c r="F2" s="71" t="s">
        <v>81</v>
      </c>
      <c r="G2" s="72"/>
      <c r="H2" s="72"/>
      <c r="I2" s="72"/>
      <c r="J2" s="71" t="s">
        <v>81</v>
      </c>
      <c r="K2" s="72"/>
      <c r="L2" s="72"/>
      <c r="M2" s="73"/>
      <c r="N2" s="71" t="s">
        <v>81</v>
      </c>
      <c r="O2" s="72"/>
      <c r="P2" s="72"/>
      <c r="Q2" s="73"/>
      <c r="R2" s="71" t="s">
        <v>81</v>
      </c>
      <c r="S2" s="72"/>
      <c r="T2" s="72"/>
      <c r="U2" s="73"/>
      <c r="V2" s="71" t="s">
        <v>81</v>
      </c>
      <c r="W2" s="72"/>
      <c r="X2" s="72"/>
      <c r="Y2" s="73"/>
    </row>
    <row r="3" spans="2:25">
      <c r="B3" s="80" t="s">
        <v>125</v>
      </c>
      <c r="C3" s="81"/>
      <c r="D3" s="81"/>
      <c r="E3" s="81"/>
      <c r="F3" s="74" t="s">
        <v>126</v>
      </c>
      <c r="G3" s="75"/>
      <c r="H3" s="75"/>
      <c r="I3" s="75"/>
      <c r="J3" s="74" t="s">
        <v>127</v>
      </c>
      <c r="K3" s="75"/>
      <c r="L3" s="75"/>
      <c r="M3" s="76"/>
      <c r="N3" s="74" t="s">
        <v>128</v>
      </c>
      <c r="O3" s="75"/>
      <c r="P3" s="75"/>
      <c r="Q3" s="76"/>
      <c r="R3" s="74" t="s">
        <v>129</v>
      </c>
      <c r="S3" s="75"/>
      <c r="T3" s="75"/>
      <c r="U3" s="76"/>
      <c r="V3" s="74" t="s">
        <v>130</v>
      </c>
      <c r="W3" s="75"/>
      <c r="X3" s="75"/>
      <c r="Y3" s="76"/>
    </row>
    <row r="4" spans="2:25" ht="15.75" thickBot="1">
      <c r="B4" s="2" t="s">
        <v>14</v>
      </c>
      <c r="C4" s="3" t="s">
        <v>82</v>
      </c>
      <c r="D4" s="4" t="s">
        <v>83</v>
      </c>
      <c r="E4" s="4" t="s">
        <v>84</v>
      </c>
      <c r="F4" s="2" t="s">
        <v>14</v>
      </c>
      <c r="G4" s="3" t="s">
        <v>82</v>
      </c>
      <c r="H4" s="4" t="s">
        <v>83</v>
      </c>
      <c r="I4" s="4" t="s">
        <v>84</v>
      </c>
      <c r="J4" s="2" t="s">
        <v>14</v>
      </c>
      <c r="K4" s="3" t="s">
        <v>82</v>
      </c>
      <c r="L4" s="4" t="s">
        <v>83</v>
      </c>
      <c r="M4" s="5" t="s">
        <v>84</v>
      </c>
      <c r="N4" s="2" t="s">
        <v>14</v>
      </c>
      <c r="O4" s="3" t="s">
        <v>82</v>
      </c>
      <c r="P4" s="4" t="s">
        <v>83</v>
      </c>
      <c r="Q4" s="5" t="s">
        <v>84</v>
      </c>
      <c r="R4" s="2" t="s">
        <v>14</v>
      </c>
      <c r="S4" s="3" t="s">
        <v>82</v>
      </c>
      <c r="T4" s="4" t="s">
        <v>83</v>
      </c>
      <c r="U4" s="5" t="s">
        <v>84</v>
      </c>
      <c r="V4" s="2" t="s">
        <v>14</v>
      </c>
      <c r="W4" s="3" t="s">
        <v>82</v>
      </c>
      <c r="X4" s="4" t="s">
        <v>83</v>
      </c>
      <c r="Y4" s="5" t="s">
        <v>84</v>
      </c>
    </row>
    <row r="5" spans="2:25" s="46" customFormat="1">
      <c r="B5" s="6" t="s">
        <v>85</v>
      </c>
      <c r="C5" s="7"/>
      <c r="D5" s="8">
        <v>1.5</v>
      </c>
      <c r="E5" s="9">
        <f>D5*'Matriz de Carga'!G4</f>
        <v>139050</v>
      </c>
      <c r="F5" s="6" t="s">
        <v>85</v>
      </c>
      <c r="G5" s="10"/>
      <c r="H5" s="8">
        <v>1.9</v>
      </c>
      <c r="I5" s="11">
        <f>H5*'Matriz de Carga'!G4</f>
        <v>176130</v>
      </c>
      <c r="J5" s="6" t="s">
        <v>85</v>
      </c>
      <c r="K5" s="10"/>
      <c r="L5" s="8">
        <v>1.5</v>
      </c>
      <c r="M5" s="11">
        <f>L5*'Matriz de Carga'!G4</f>
        <v>139050</v>
      </c>
      <c r="N5" s="6" t="s">
        <v>85</v>
      </c>
      <c r="O5" s="10"/>
      <c r="P5" s="8">
        <v>2.7</v>
      </c>
      <c r="Q5" s="11">
        <f>P5*'Matriz de Carga'!G4</f>
        <v>250290.00000000003</v>
      </c>
      <c r="R5" s="6" t="s">
        <v>85</v>
      </c>
      <c r="S5" s="10"/>
      <c r="T5" s="8">
        <v>1.5</v>
      </c>
      <c r="U5" s="11">
        <f>T5*'Matriz de Carga'!G4</f>
        <v>139050</v>
      </c>
      <c r="V5" s="6" t="s">
        <v>85</v>
      </c>
      <c r="W5" s="10"/>
      <c r="X5" s="8">
        <v>1.9</v>
      </c>
      <c r="Y5" s="11">
        <f>X5*'Matriz de Carga'!G4</f>
        <v>176130</v>
      </c>
    </row>
    <row r="6" spans="2:25">
      <c r="B6" s="12" t="s">
        <v>86</v>
      </c>
      <c r="C6" s="36" t="s">
        <v>101</v>
      </c>
      <c r="D6" s="26">
        <v>4.3</v>
      </c>
      <c r="E6" s="37">
        <f>D6*'Matriz de Carga'!G10</f>
        <v>73895.5</v>
      </c>
      <c r="F6" s="12" t="s">
        <v>86</v>
      </c>
      <c r="G6" s="36" t="s">
        <v>101</v>
      </c>
      <c r="H6" s="26">
        <v>4.3</v>
      </c>
      <c r="I6" s="13">
        <f>H6*'Matriz de Carga'!G10</f>
        <v>73895.5</v>
      </c>
      <c r="J6" s="12" t="s">
        <v>86</v>
      </c>
      <c r="K6" s="36" t="s">
        <v>101</v>
      </c>
      <c r="L6" s="26">
        <v>4.3</v>
      </c>
      <c r="M6" s="13">
        <f>L6*'Matriz de Carga'!G10</f>
        <v>73895.5</v>
      </c>
      <c r="N6" s="12" t="s">
        <v>86</v>
      </c>
      <c r="O6" s="36" t="s">
        <v>101</v>
      </c>
      <c r="P6" s="26">
        <v>4.3</v>
      </c>
      <c r="Q6" s="13">
        <f>P6*'Matriz de Carga'!G10</f>
        <v>73895.5</v>
      </c>
      <c r="R6" s="12" t="s">
        <v>86</v>
      </c>
      <c r="S6" s="36" t="s">
        <v>101</v>
      </c>
      <c r="T6" s="26">
        <v>4.3</v>
      </c>
      <c r="U6" s="13">
        <f>T6*'Matriz de Carga'!G10</f>
        <v>73895.5</v>
      </c>
      <c r="V6" s="12" t="s">
        <v>86</v>
      </c>
      <c r="W6" s="36" t="s">
        <v>101</v>
      </c>
      <c r="X6" s="26">
        <v>4.3</v>
      </c>
      <c r="Y6" s="13">
        <f>X6*'Matriz de Carga'!G10</f>
        <v>73895.5</v>
      </c>
    </row>
    <row r="7" spans="2:25">
      <c r="B7" s="12" t="s">
        <v>88</v>
      </c>
      <c r="C7" s="42" t="s">
        <v>75</v>
      </c>
      <c r="D7" s="26">
        <v>1</v>
      </c>
      <c r="E7" s="44">
        <f>(VLOOKUP(C7,'Matriz de Carga'!$B$3:$C$51,2,0))*D7</f>
        <v>13155</v>
      </c>
      <c r="F7" s="12" t="s">
        <v>88</v>
      </c>
      <c r="G7" s="42" t="s">
        <v>75</v>
      </c>
      <c r="H7" s="26">
        <v>1</v>
      </c>
      <c r="I7" s="27">
        <f>(VLOOKUP(G7,'Matriz de Carga'!$B$3:$C$51,2,0))*H7</f>
        <v>13155</v>
      </c>
      <c r="J7" s="12" t="s">
        <v>88</v>
      </c>
      <c r="K7" s="42" t="s">
        <v>75</v>
      </c>
      <c r="L7" s="26">
        <v>1</v>
      </c>
      <c r="M7" s="27">
        <f>(VLOOKUP(K7,'Matriz de Carga'!$B$3:$C$51,2,0))*L7</f>
        <v>13155</v>
      </c>
      <c r="N7" s="12" t="s">
        <v>88</v>
      </c>
      <c r="O7" s="42" t="s">
        <v>75</v>
      </c>
      <c r="P7" s="26">
        <v>1</v>
      </c>
      <c r="Q7" s="27">
        <f>(VLOOKUP(O7,'Matriz de Carga'!$B$3:$C$51,2,0))*P7</f>
        <v>13155</v>
      </c>
      <c r="R7" s="12" t="s">
        <v>88</v>
      </c>
      <c r="S7" s="42" t="s">
        <v>75</v>
      </c>
      <c r="T7" s="26">
        <v>1</v>
      </c>
      <c r="U7" s="27">
        <f>(VLOOKUP(S7,'Matriz de Carga'!$B$3:$C$51,2,0))*T7</f>
        <v>13155</v>
      </c>
      <c r="V7" s="12" t="s">
        <v>88</v>
      </c>
      <c r="W7" s="42" t="s">
        <v>75</v>
      </c>
      <c r="X7" s="26">
        <v>1</v>
      </c>
      <c r="Y7" s="27">
        <f>(VLOOKUP(W7,'Matriz de Carga'!$B$3:$C$51,2,0))*X7</f>
        <v>13155</v>
      </c>
    </row>
    <row r="8" spans="2:25">
      <c r="B8" s="12" t="s">
        <v>89</v>
      </c>
      <c r="C8" s="36" t="s">
        <v>29</v>
      </c>
      <c r="D8" s="26">
        <v>1</v>
      </c>
      <c r="E8" s="44">
        <f>(VLOOKUP(C8,'Matriz de Carga'!$B$3:$C$51,2,0))*D8</f>
        <v>49520</v>
      </c>
      <c r="F8" s="12" t="s">
        <v>41</v>
      </c>
      <c r="G8" s="42" t="s">
        <v>42</v>
      </c>
      <c r="H8" s="26">
        <v>1</v>
      </c>
      <c r="I8" s="27">
        <f>(VLOOKUP(G8,'Matriz de Carga'!$B$3:$C$51,2,0))*H8</f>
        <v>35984</v>
      </c>
      <c r="J8" s="12" t="s">
        <v>89</v>
      </c>
      <c r="K8" s="36" t="s">
        <v>29</v>
      </c>
      <c r="L8" s="26">
        <v>1</v>
      </c>
      <c r="M8" s="27">
        <f>(VLOOKUP(K8,'Matriz de Carga'!$B$3:$C$51,2,0))*L8</f>
        <v>49520</v>
      </c>
      <c r="N8" s="12" t="s">
        <v>41</v>
      </c>
      <c r="O8" s="42" t="s">
        <v>42</v>
      </c>
      <c r="P8" s="26">
        <v>1</v>
      </c>
      <c r="Q8" s="27">
        <f>(VLOOKUP(O8,'Matriz de Carga'!$B$3:$C$51,2,0))*P8</f>
        <v>35984</v>
      </c>
      <c r="R8" s="12" t="s">
        <v>89</v>
      </c>
      <c r="S8" s="36" t="s">
        <v>29</v>
      </c>
      <c r="T8" s="26">
        <v>1</v>
      </c>
      <c r="U8" s="27">
        <f>(VLOOKUP(S8,'Matriz de Carga'!$B$3:$C$51,2,0))*T8</f>
        <v>49520</v>
      </c>
      <c r="V8" s="12" t="s">
        <v>41</v>
      </c>
      <c r="W8" s="42" t="s">
        <v>42</v>
      </c>
      <c r="X8" s="26">
        <v>1</v>
      </c>
      <c r="Y8" s="27">
        <f>(VLOOKUP(W8,'Matriz de Carga'!$B$3:$C$51,2,0))*X8</f>
        <v>35984</v>
      </c>
    </row>
    <row r="9" spans="2:25">
      <c r="B9" s="12" t="s">
        <v>90</v>
      </c>
      <c r="C9" s="36" t="s">
        <v>63</v>
      </c>
      <c r="D9" s="26">
        <v>1</v>
      </c>
      <c r="E9" s="44">
        <f>(VLOOKUP(C9,'Matriz de Carga'!$B$3:$C$51,2,0))*D9</f>
        <v>5975</v>
      </c>
      <c r="F9" s="12" t="s">
        <v>89</v>
      </c>
      <c r="G9" s="36" t="s">
        <v>29</v>
      </c>
      <c r="H9" s="26">
        <v>1</v>
      </c>
      <c r="I9" s="27">
        <f>(VLOOKUP(G9,'Matriz de Carga'!$B$3:$C$51,2,0))*H9</f>
        <v>49520</v>
      </c>
      <c r="J9" s="12" t="s">
        <v>47</v>
      </c>
      <c r="K9" s="36" t="s">
        <v>66</v>
      </c>
      <c r="L9" s="26">
        <v>1</v>
      </c>
      <c r="M9" s="27">
        <f>(VLOOKUP(K9,'Matriz de Carga'!$B$3:$C$51,2,0))*L9</f>
        <v>4460</v>
      </c>
      <c r="N9" s="12" t="s">
        <v>89</v>
      </c>
      <c r="O9" s="36" t="s">
        <v>29</v>
      </c>
      <c r="P9" s="26">
        <v>1</v>
      </c>
      <c r="Q9" s="27">
        <f>(VLOOKUP(O9,'Matriz de Carga'!$B$3:$C$51,2,0))*P9</f>
        <v>49520</v>
      </c>
      <c r="R9" s="12" t="s">
        <v>47</v>
      </c>
      <c r="S9" s="36" t="s">
        <v>66</v>
      </c>
      <c r="T9" s="26">
        <v>1</v>
      </c>
      <c r="U9" s="27">
        <f>(VLOOKUP(S9,'Matriz de Carga'!$B$3:$C$51,2,0))*T9</f>
        <v>4460</v>
      </c>
      <c r="V9" s="12" t="s">
        <v>89</v>
      </c>
      <c r="W9" s="36" t="s">
        <v>29</v>
      </c>
      <c r="X9" s="26">
        <v>1</v>
      </c>
      <c r="Y9" s="27">
        <f>(VLOOKUP(W9,'Matriz de Carga'!$B$3:$C$51,2,0))*X9</f>
        <v>49520</v>
      </c>
    </row>
    <row r="10" spans="2:25">
      <c r="B10" s="12" t="s">
        <v>47</v>
      </c>
      <c r="C10" s="36" t="s">
        <v>66</v>
      </c>
      <c r="D10" s="26">
        <v>1</v>
      </c>
      <c r="E10" s="44">
        <f>(VLOOKUP(C10,'Matriz de Carga'!$B$3:$C$51,2,0))*D10</f>
        <v>4460</v>
      </c>
      <c r="F10" s="12" t="s">
        <v>92</v>
      </c>
      <c r="G10" s="36" t="s">
        <v>50</v>
      </c>
      <c r="H10" s="26">
        <v>1</v>
      </c>
      <c r="I10" s="27">
        <f>(VLOOKUP(G10,'Matriz de Carga'!$B$3:$C$51,2,0))*H10</f>
        <v>22224</v>
      </c>
      <c r="J10" s="12" t="s">
        <v>67</v>
      </c>
      <c r="K10" s="36" t="s">
        <v>68</v>
      </c>
      <c r="L10" s="26">
        <v>3</v>
      </c>
      <c r="M10" s="27">
        <f>(VLOOKUP(K10,'Matriz de Carga'!$B$3:$C$51,2,0))*L10</f>
        <v>8370</v>
      </c>
      <c r="N10" s="12" t="s">
        <v>47</v>
      </c>
      <c r="O10" s="36" t="s">
        <v>66</v>
      </c>
      <c r="P10" s="26">
        <v>1</v>
      </c>
      <c r="Q10" s="27">
        <f>(VLOOKUP(O10,'Matriz de Carga'!$B$3:$C$51,2,0))*P10</f>
        <v>4460</v>
      </c>
      <c r="R10" s="12" t="s">
        <v>67</v>
      </c>
      <c r="S10" s="36" t="s">
        <v>68</v>
      </c>
      <c r="T10" s="26">
        <v>3</v>
      </c>
      <c r="U10" s="27">
        <f>(VLOOKUP(S10,'Matriz de Carga'!$B$3:$C$51,2,0))*T10</f>
        <v>8370</v>
      </c>
      <c r="V10" s="12" t="s">
        <v>92</v>
      </c>
      <c r="W10" s="36" t="s">
        <v>50</v>
      </c>
      <c r="X10" s="26">
        <v>1</v>
      </c>
      <c r="Y10" s="27">
        <f>(VLOOKUP(W10,'Matriz de Carga'!$B$3:$C$51,2,0))*X10</f>
        <v>22224</v>
      </c>
    </row>
    <row r="11" spans="2:25">
      <c r="B11" s="12" t="s">
        <v>67</v>
      </c>
      <c r="C11" s="36" t="s">
        <v>68</v>
      </c>
      <c r="D11" s="26">
        <v>3</v>
      </c>
      <c r="E11" s="44">
        <f>(VLOOKUP(C11,'Matriz de Carga'!$B$3:$C$51,2,0))*D11</f>
        <v>8370</v>
      </c>
      <c r="F11" s="12" t="s">
        <v>67</v>
      </c>
      <c r="G11" s="36" t="s">
        <v>68</v>
      </c>
      <c r="H11" s="26">
        <v>3</v>
      </c>
      <c r="I11" s="27">
        <f>(VLOOKUP(G11,'Matriz de Carga'!$B$3:$C$51,2,0))*H11</f>
        <v>8370</v>
      </c>
      <c r="J11" s="12"/>
      <c r="K11" s="36"/>
      <c r="L11" s="26"/>
      <c r="M11" s="27"/>
      <c r="N11" s="12" t="s">
        <v>35</v>
      </c>
      <c r="O11" s="42" t="s">
        <v>43</v>
      </c>
      <c r="P11" s="26">
        <v>4</v>
      </c>
      <c r="Q11" s="27">
        <f>(VLOOKUP(O11,'Matriz de Carga'!$B$3:$C$51,2,0))*P11</f>
        <v>119204</v>
      </c>
      <c r="R11" s="12"/>
      <c r="S11" s="36"/>
      <c r="T11" s="26"/>
      <c r="U11" s="27"/>
      <c r="V11" s="12" t="s">
        <v>67</v>
      </c>
      <c r="W11" s="36" t="s">
        <v>68</v>
      </c>
      <c r="X11" s="26">
        <v>3</v>
      </c>
      <c r="Y11" s="27">
        <f>(VLOOKUP(W11,'Matriz de Carga'!$B$3:$C$51,2,0))*X11</f>
        <v>8370</v>
      </c>
    </row>
    <row r="12" spans="2:25">
      <c r="B12" s="14"/>
      <c r="C12" s="38"/>
      <c r="D12" s="38"/>
      <c r="E12" s="37"/>
      <c r="F12" s="12" t="s">
        <v>47</v>
      </c>
      <c r="G12" s="36" t="s">
        <v>66</v>
      </c>
      <c r="H12" s="26">
        <v>1</v>
      </c>
      <c r="I12" s="44">
        <f>(VLOOKUP(G12,'Matriz de Carga'!$B$3:$C$51,2,0))*H12</f>
        <v>4460</v>
      </c>
      <c r="J12" s="12"/>
      <c r="K12" s="36"/>
      <c r="L12" s="26"/>
      <c r="M12" s="27"/>
      <c r="N12" s="12" t="s">
        <v>45</v>
      </c>
      <c r="O12" s="42" t="s">
        <v>46</v>
      </c>
      <c r="P12" s="26">
        <v>1</v>
      </c>
      <c r="Q12" s="27">
        <f>(VLOOKUP(O12,'Matriz de Carga'!$B$3:$C$51,2,0))*P12</f>
        <v>9782</v>
      </c>
      <c r="R12" s="12"/>
      <c r="S12" s="36"/>
      <c r="T12" s="26"/>
      <c r="U12" s="27"/>
      <c r="V12" s="12" t="s">
        <v>47</v>
      </c>
      <c r="W12" s="36" t="s">
        <v>66</v>
      </c>
      <c r="X12" s="26">
        <v>1</v>
      </c>
      <c r="Y12" s="27">
        <f>(VLOOKUP(W12,'Matriz de Carga'!$B$3:$C$51,2,0))*X12</f>
        <v>4460</v>
      </c>
    </row>
    <row r="13" spans="2:25">
      <c r="B13" s="14"/>
      <c r="C13" s="38"/>
      <c r="D13" s="38"/>
      <c r="E13" s="37"/>
      <c r="F13" s="12"/>
      <c r="G13" s="36"/>
      <c r="H13" s="26"/>
      <c r="I13" s="27"/>
      <c r="J13" s="12"/>
      <c r="K13" s="36"/>
      <c r="L13" s="40"/>
      <c r="M13" s="27"/>
      <c r="N13" s="12" t="s">
        <v>47</v>
      </c>
      <c r="O13" s="36" t="s">
        <v>48</v>
      </c>
      <c r="P13" s="26">
        <v>1</v>
      </c>
      <c r="Q13" s="27">
        <f>(VLOOKUP(O13,'Matriz de Carga'!$B$3:$C$51,2,0))*P13</f>
        <v>16000</v>
      </c>
      <c r="R13" s="12"/>
      <c r="S13" s="36"/>
      <c r="T13" s="40"/>
      <c r="U13" s="27"/>
      <c r="V13" s="12"/>
      <c r="W13" s="36"/>
      <c r="X13" s="26"/>
      <c r="Y13" s="27"/>
    </row>
    <row r="14" spans="2:25">
      <c r="B14" s="14"/>
      <c r="C14" s="38"/>
      <c r="D14" s="38"/>
      <c r="E14" s="37"/>
      <c r="F14" s="12"/>
      <c r="G14" s="36"/>
      <c r="H14" s="26"/>
      <c r="I14" s="27"/>
      <c r="J14" s="12"/>
      <c r="K14" s="36"/>
      <c r="L14" s="40"/>
      <c r="M14" s="27"/>
      <c r="N14" s="12" t="s">
        <v>118</v>
      </c>
      <c r="O14" s="36" t="s">
        <v>77</v>
      </c>
      <c r="P14" s="26">
        <v>1</v>
      </c>
      <c r="Q14" s="27">
        <f>(VLOOKUP(O14,'Matriz de Carga'!$B$3:$C$51,2,0))*P14</f>
        <v>19583</v>
      </c>
      <c r="R14" s="12"/>
      <c r="S14" s="36"/>
      <c r="T14" s="40"/>
      <c r="U14" s="27"/>
      <c r="V14" s="12"/>
      <c r="W14" s="36"/>
      <c r="X14" s="26"/>
      <c r="Y14" s="27"/>
    </row>
    <row r="15" spans="2:25">
      <c r="B15" s="14"/>
      <c r="C15" s="38"/>
      <c r="D15" s="38"/>
      <c r="E15" s="37" t="str">
        <f>IFERROR(#REF!/(1-#REF!),"")</f>
        <v/>
      </c>
      <c r="F15" s="47"/>
      <c r="I15" s="48"/>
      <c r="J15" s="12"/>
      <c r="K15" s="36"/>
      <c r="L15" s="36"/>
      <c r="M15" s="13" t="str">
        <f>IFERROR(#REF!/(1-#REF!),"")</f>
        <v/>
      </c>
      <c r="N15" s="12" t="s">
        <v>30</v>
      </c>
      <c r="O15" s="42" t="s">
        <v>44</v>
      </c>
      <c r="P15" s="26">
        <v>1</v>
      </c>
      <c r="Q15" s="27">
        <f>(VLOOKUP(O15,'Matriz de Carga'!$B$3:$C$51,2,0))*P15</f>
        <v>56588</v>
      </c>
      <c r="R15" s="12"/>
      <c r="S15" s="36"/>
      <c r="T15" s="36"/>
      <c r="U15" s="13" t="str">
        <f>IFERROR(#REF!/(1-#REF!),"")</f>
        <v/>
      </c>
      <c r="V15" s="12"/>
      <c r="W15" s="36"/>
      <c r="X15" s="26"/>
      <c r="Y15" s="27"/>
    </row>
    <row r="16" spans="2:25">
      <c r="B16" s="14"/>
      <c r="C16" s="38"/>
      <c r="D16" s="38"/>
      <c r="E16" s="37"/>
      <c r="F16" s="12"/>
      <c r="G16" s="36"/>
      <c r="H16" s="26"/>
      <c r="I16" s="27"/>
      <c r="J16" s="12"/>
      <c r="K16" s="36"/>
      <c r="L16" s="36"/>
      <c r="M16" s="13"/>
      <c r="N16" s="12" t="s">
        <v>123</v>
      </c>
      <c r="O16" s="36" t="s">
        <v>121</v>
      </c>
      <c r="P16" s="26">
        <v>1</v>
      </c>
      <c r="Q16" s="27">
        <f>(VLOOKUP(O16,'Matriz de Carga'!$B$3:$C$51,2,0))*P16</f>
        <v>324127</v>
      </c>
      <c r="R16" s="12"/>
      <c r="S16" s="36"/>
      <c r="T16" s="36"/>
      <c r="U16" s="13"/>
      <c r="V16" s="12"/>
      <c r="W16" s="36"/>
      <c r="X16" s="36"/>
      <c r="Y16" s="13"/>
    </row>
    <row r="17" spans="2:25">
      <c r="B17" s="14"/>
      <c r="C17" s="38"/>
      <c r="D17" s="38"/>
      <c r="E17" s="37"/>
      <c r="F17" s="12"/>
      <c r="G17" s="36"/>
      <c r="H17" s="26"/>
      <c r="I17" s="27"/>
      <c r="J17" s="12"/>
      <c r="K17" s="36"/>
      <c r="L17" s="36"/>
      <c r="M17" s="13"/>
      <c r="N17" s="12" t="s">
        <v>124</v>
      </c>
      <c r="O17" s="36" t="s">
        <v>122</v>
      </c>
      <c r="P17" s="26">
        <v>4</v>
      </c>
      <c r="Q17" s="27">
        <f>(VLOOKUP(O17,'Matriz de Carga'!$B$3:$C$51,2,0))*P17</f>
        <v>2780</v>
      </c>
      <c r="R17" s="12"/>
      <c r="S17" s="36"/>
      <c r="T17" s="36"/>
      <c r="U17" s="13"/>
      <c r="V17" s="12"/>
      <c r="W17" s="36"/>
      <c r="X17" s="36"/>
      <c r="Y17" s="13"/>
    </row>
    <row r="18" spans="2:25">
      <c r="B18" s="14"/>
      <c r="C18" s="38"/>
      <c r="D18" s="38"/>
      <c r="E18" s="37"/>
      <c r="F18" s="12"/>
      <c r="G18" s="36"/>
      <c r="H18" s="26"/>
      <c r="I18" s="27"/>
      <c r="J18" s="12"/>
      <c r="K18" s="36"/>
      <c r="L18" s="36"/>
      <c r="M18" s="13"/>
      <c r="N18" s="12" t="s">
        <v>92</v>
      </c>
      <c r="O18" s="36" t="s">
        <v>50</v>
      </c>
      <c r="P18" s="26">
        <v>1</v>
      </c>
      <c r="Q18" s="27">
        <f>(VLOOKUP(O18,'Matriz de Carga'!$B$3:$C$51,2,0))*P18</f>
        <v>22224</v>
      </c>
      <c r="R18" s="12"/>
      <c r="S18" s="36"/>
      <c r="T18" s="36"/>
      <c r="U18" s="13"/>
      <c r="V18" s="12"/>
      <c r="W18" s="36"/>
      <c r="X18" s="36"/>
      <c r="Y18" s="13"/>
    </row>
    <row r="19" spans="2:25">
      <c r="B19" s="14"/>
      <c r="C19" s="38"/>
      <c r="D19" s="38"/>
      <c r="E19" s="37"/>
      <c r="F19" s="12"/>
      <c r="G19" s="36"/>
      <c r="H19" s="26"/>
      <c r="I19" s="27"/>
      <c r="J19" s="12"/>
      <c r="K19" s="36"/>
      <c r="L19" s="36"/>
      <c r="M19" s="13"/>
      <c r="N19" s="12" t="s">
        <v>67</v>
      </c>
      <c r="O19" s="36" t="s">
        <v>68</v>
      </c>
      <c r="P19" s="26">
        <v>3</v>
      </c>
      <c r="Q19" s="27">
        <f>(VLOOKUP(O19,'Matriz de Carga'!$B$3:$C$51,2,0))*P19</f>
        <v>8370</v>
      </c>
      <c r="R19" s="12"/>
      <c r="S19" s="36"/>
      <c r="T19" s="36"/>
      <c r="U19" s="13"/>
      <c r="V19" s="12"/>
      <c r="W19" s="36"/>
      <c r="X19" s="36"/>
      <c r="Y19" s="13"/>
    </row>
    <row r="20" spans="2:25">
      <c r="B20" s="15" t="s">
        <v>96</v>
      </c>
      <c r="C20" s="39"/>
      <c r="D20" s="39"/>
      <c r="E20" s="41">
        <f>SUM(E6:E15)</f>
        <v>155375.5</v>
      </c>
      <c r="F20" s="15" t="s">
        <v>96</v>
      </c>
      <c r="G20" s="39"/>
      <c r="H20" s="39"/>
      <c r="I20" s="16">
        <f>SUM(I6:I14)</f>
        <v>207608.5</v>
      </c>
      <c r="J20" s="15" t="s">
        <v>96</v>
      </c>
      <c r="K20" s="39"/>
      <c r="L20" s="39"/>
      <c r="M20" s="16">
        <f>SUM(M6:M15)</f>
        <v>149400.5</v>
      </c>
      <c r="N20" s="15" t="s">
        <v>96</v>
      </c>
      <c r="O20" s="39"/>
      <c r="P20" s="39"/>
      <c r="Q20" s="16">
        <f>SUM(Q6:Q19)</f>
        <v>755672.5</v>
      </c>
      <c r="R20" s="15" t="s">
        <v>96</v>
      </c>
      <c r="S20" s="39"/>
      <c r="T20" s="39"/>
      <c r="U20" s="16">
        <f>SUM(U6:U15)</f>
        <v>149400.5</v>
      </c>
      <c r="V20" s="15" t="s">
        <v>96</v>
      </c>
      <c r="W20" s="39"/>
      <c r="X20" s="39"/>
      <c r="Y20" s="16">
        <f>SUM(Y6:Y15)</f>
        <v>207608.5</v>
      </c>
    </row>
    <row r="21" spans="2:25" ht="15.75" thickBot="1">
      <c r="B21" s="17" t="s">
        <v>97</v>
      </c>
      <c r="C21" s="18"/>
      <c r="D21" s="18"/>
      <c r="E21" s="19">
        <f>'Matriz de Carga'!G12</f>
        <v>15000</v>
      </c>
      <c r="F21" s="17" t="s">
        <v>97</v>
      </c>
      <c r="G21" s="20"/>
      <c r="H21" s="20"/>
      <c r="I21" s="21">
        <f>'Matriz de Carga'!G12</f>
        <v>15000</v>
      </c>
      <c r="J21" s="17" t="s">
        <v>97</v>
      </c>
      <c r="K21" s="20"/>
      <c r="L21" s="20"/>
      <c r="M21" s="21">
        <f>'Matriz de Carga'!G12</f>
        <v>15000</v>
      </c>
      <c r="N21" s="17" t="s">
        <v>97</v>
      </c>
      <c r="O21" s="20"/>
      <c r="P21" s="20"/>
      <c r="Q21" s="21">
        <f>'Matriz de Carga'!G12</f>
        <v>15000</v>
      </c>
      <c r="R21" s="17" t="s">
        <v>97</v>
      </c>
      <c r="S21" s="20"/>
      <c r="T21" s="20"/>
      <c r="U21" s="21">
        <f>'Matriz de Carga'!G12</f>
        <v>15000</v>
      </c>
      <c r="V21" s="17" t="s">
        <v>97</v>
      </c>
      <c r="W21" s="20"/>
      <c r="X21" s="20"/>
      <c r="Y21" s="21">
        <f>'Matriz de Carga'!G12</f>
        <v>15000</v>
      </c>
    </row>
    <row r="22" spans="2:25" ht="15.75" thickBot="1">
      <c r="B22" s="22" t="s">
        <v>98</v>
      </c>
      <c r="C22" s="23"/>
      <c r="D22" s="23"/>
      <c r="E22" s="24">
        <f>E20+E5+E21</f>
        <v>309425.5</v>
      </c>
      <c r="F22" s="22" t="s">
        <v>98</v>
      </c>
      <c r="G22" s="23"/>
      <c r="H22" s="23"/>
      <c r="I22" s="24">
        <f>I20+I5+I21</f>
        <v>398738.5</v>
      </c>
      <c r="J22" s="22" t="s">
        <v>98</v>
      </c>
      <c r="K22" s="23"/>
      <c r="L22" s="23"/>
      <c r="M22" s="25">
        <f>M20+M5+M21</f>
        <v>303450.5</v>
      </c>
      <c r="N22" s="22" t="s">
        <v>98</v>
      </c>
      <c r="O22" s="23"/>
      <c r="P22" s="23"/>
      <c r="Q22" s="25">
        <f>Q20+Q5+Q21</f>
        <v>1020962.5</v>
      </c>
      <c r="R22" s="22" t="s">
        <v>98</v>
      </c>
      <c r="S22" s="23"/>
      <c r="T22" s="23"/>
      <c r="U22" s="25">
        <f>U20+U5+U21</f>
        <v>303450.5</v>
      </c>
      <c r="V22" s="22" t="s">
        <v>98</v>
      </c>
      <c r="W22" s="23"/>
      <c r="X22" s="23"/>
      <c r="Y22" s="25">
        <f>Y20+Y5+Y21</f>
        <v>398738.5</v>
      </c>
    </row>
    <row r="23" spans="2:25" ht="15.75" thickBot="1">
      <c r="B23" s="22" t="s">
        <v>99</v>
      </c>
      <c r="C23" s="23"/>
      <c r="D23" s="23"/>
      <c r="E23" s="24">
        <f>E22*1.19</f>
        <v>368216.34499999997</v>
      </c>
      <c r="F23" s="22" t="s">
        <v>99</v>
      </c>
      <c r="G23" s="23"/>
      <c r="H23" s="23"/>
      <c r="I23" s="24">
        <f>I22*1.19</f>
        <v>474498.815</v>
      </c>
      <c r="J23" s="22" t="s">
        <v>99</v>
      </c>
      <c r="K23" s="23"/>
      <c r="L23" s="23"/>
      <c r="M23" s="25">
        <f>M22*1.19</f>
        <v>361106.09499999997</v>
      </c>
      <c r="N23" s="22" t="s">
        <v>99</v>
      </c>
      <c r="O23" s="23"/>
      <c r="P23" s="23"/>
      <c r="Q23" s="25">
        <f>Q22*1.19</f>
        <v>1214945.375</v>
      </c>
      <c r="R23" s="22" t="s">
        <v>99</v>
      </c>
      <c r="S23" s="23"/>
      <c r="T23" s="23"/>
      <c r="U23" s="25">
        <f>U22*1.19</f>
        <v>361106.09499999997</v>
      </c>
      <c r="V23" s="22" t="s">
        <v>99</v>
      </c>
      <c r="W23" s="23"/>
      <c r="X23" s="23"/>
      <c r="Y23" s="25">
        <f>Y22*1.19</f>
        <v>474498.815</v>
      </c>
    </row>
  </sheetData>
  <sheetProtection selectLockedCells="1" selectUnlockedCells="1"/>
  <mergeCells count="13">
    <mergeCell ref="V3:Y3"/>
    <mergeCell ref="B1:Y1"/>
    <mergeCell ref="B2:E2"/>
    <mergeCell ref="F2:I2"/>
    <mergeCell ref="J2:M2"/>
    <mergeCell ref="N2:Q2"/>
    <mergeCell ref="R2:U2"/>
    <mergeCell ref="V2:Y2"/>
    <mergeCell ref="B3:E3"/>
    <mergeCell ref="F3:I3"/>
    <mergeCell ref="J3:M3"/>
    <mergeCell ref="N3:Q3"/>
    <mergeCell ref="R3:U3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31BE7-E85E-4B4E-B50B-2124040003FE}">
  <dimension ref="B1:Y23"/>
  <sheetViews>
    <sheetView topLeftCell="K8" zoomScaleNormal="100" workbookViewId="0">
      <selection activeCell="R20" sqref="R20"/>
    </sheetView>
  </sheetViews>
  <sheetFormatPr baseColWidth="10" defaultColWidth="11.42578125" defaultRowHeight="15"/>
  <cols>
    <col min="1" max="1" width="2" style="1" customWidth="1"/>
    <col min="2" max="2" width="23.85546875" style="1" bestFit="1" customWidth="1"/>
    <col min="3" max="3" width="14.28515625" style="1" bestFit="1" customWidth="1"/>
    <col min="4" max="4" width="5" style="1" bestFit="1" customWidth="1"/>
    <col min="5" max="5" width="8" style="1" bestFit="1" customWidth="1"/>
    <col min="6" max="6" width="23.8554687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23.85546875" style="1" bestFit="1" customWidth="1"/>
    <col min="11" max="11" width="14.28515625" style="1" bestFit="1" customWidth="1"/>
    <col min="12" max="12" width="5" style="1" bestFit="1" customWidth="1"/>
    <col min="13" max="13" width="8" style="1" bestFit="1" customWidth="1"/>
    <col min="14" max="14" width="23.8554687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23.85546875" style="1" bestFit="1" customWidth="1"/>
    <col min="19" max="19" width="14.28515625" style="1" bestFit="1" customWidth="1"/>
    <col min="20" max="20" width="5" style="1" bestFit="1" customWidth="1"/>
    <col min="21" max="21" width="8" style="1" bestFit="1" customWidth="1"/>
    <col min="22" max="22" width="23.8554687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77" t="s">
        <v>116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9"/>
    </row>
    <row r="2" spans="2:25">
      <c r="B2" s="82" t="s">
        <v>81</v>
      </c>
      <c r="C2" s="83"/>
      <c r="D2" s="83"/>
      <c r="E2" s="83"/>
      <c r="F2" s="71" t="s">
        <v>81</v>
      </c>
      <c r="G2" s="72"/>
      <c r="H2" s="72"/>
      <c r="I2" s="72"/>
      <c r="J2" s="71" t="s">
        <v>81</v>
      </c>
      <c r="K2" s="72"/>
      <c r="L2" s="72"/>
      <c r="M2" s="73"/>
      <c r="N2" s="71" t="s">
        <v>81</v>
      </c>
      <c r="O2" s="72"/>
      <c r="P2" s="72"/>
      <c r="Q2" s="73"/>
      <c r="R2" s="71" t="s">
        <v>81</v>
      </c>
      <c r="S2" s="72"/>
      <c r="T2" s="72"/>
      <c r="U2" s="73"/>
      <c r="V2" s="71" t="s">
        <v>81</v>
      </c>
      <c r="W2" s="72"/>
      <c r="X2" s="72"/>
      <c r="Y2" s="73"/>
    </row>
    <row r="3" spans="2:25">
      <c r="B3" s="80" t="s">
        <v>125</v>
      </c>
      <c r="C3" s="81"/>
      <c r="D3" s="81"/>
      <c r="E3" s="81"/>
      <c r="F3" s="74" t="s">
        <v>126</v>
      </c>
      <c r="G3" s="75"/>
      <c r="H3" s="75"/>
      <c r="I3" s="75"/>
      <c r="J3" s="74" t="s">
        <v>127</v>
      </c>
      <c r="K3" s="75"/>
      <c r="L3" s="75"/>
      <c r="M3" s="76"/>
      <c r="N3" s="74" t="s">
        <v>128</v>
      </c>
      <c r="O3" s="75"/>
      <c r="P3" s="75"/>
      <c r="Q3" s="76"/>
      <c r="R3" s="74" t="s">
        <v>129</v>
      </c>
      <c r="S3" s="75"/>
      <c r="T3" s="75"/>
      <c r="U3" s="76"/>
      <c r="V3" s="74" t="s">
        <v>130</v>
      </c>
      <c r="W3" s="75"/>
      <c r="X3" s="75"/>
      <c r="Y3" s="76"/>
    </row>
    <row r="4" spans="2:25" ht="15.75" thickBot="1">
      <c r="B4" s="2" t="s">
        <v>14</v>
      </c>
      <c r="C4" s="3" t="s">
        <v>82</v>
      </c>
      <c r="D4" s="4" t="s">
        <v>83</v>
      </c>
      <c r="E4" s="4" t="s">
        <v>84</v>
      </c>
      <c r="F4" s="2" t="s">
        <v>14</v>
      </c>
      <c r="G4" s="3" t="s">
        <v>82</v>
      </c>
      <c r="H4" s="4" t="s">
        <v>83</v>
      </c>
      <c r="I4" s="4" t="s">
        <v>84</v>
      </c>
      <c r="J4" s="2" t="s">
        <v>14</v>
      </c>
      <c r="K4" s="3" t="s">
        <v>82</v>
      </c>
      <c r="L4" s="4" t="s">
        <v>83</v>
      </c>
      <c r="M4" s="5" t="s">
        <v>84</v>
      </c>
      <c r="N4" s="2" t="s">
        <v>14</v>
      </c>
      <c r="O4" s="3" t="s">
        <v>82</v>
      </c>
      <c r="P4" s="4" t="s">
        <v>83</v>
      </c>
      <c r="Q4" s="5" t="s">
        <v>84</v>
      </c>
      <c r="R4" s="2" t="s">
        <v>14</v>
      </c>
      <c r="S4" s="3" t="s">
        <v>82</v>
      </c>
      <c r="T4" s="4" t="s">
        <v>83</v>
      </c>
      <c r="U4" s="5" t="s">
        <v>84</v>
      </c>
      <c r="V4" s="2" t="s">
        <v>14</v>
      </c>
      <c r="W4" s="3" t="s">
        <v>82</v>
      </c>
      <c r="X4" s="4" t="s">
        <v>83</v>
      </c>
      <c r="Y4" s="5" t="s">
        <v>84</v>
      </c>
    </row>
    <row r="5" spans="2:25">
      <c r="B5" s="6" t="s">
        <v>85</v>
      </c>
      <c r="C5" s="7"/>
      <c r="D5" s="8">
        <v>1.5</v>
      </c>
      <c r="E5" s="9">
        <f>D5*'Matriz de Carga'!G4</f>
        <v>139050</v>
      </c>
      <c r="F5" s="6" t="s">
        <v>85</v>
      </c>
      <c r="G5" s="10"/>
      <c r="H5" s="8">
        <v>1.9</v>
      </c>
      <c r="I5" s="9">
        <f>H5*'Matriz de Carga'!G4</f>
        <v>176130</v>
      </c>
      <c r="J5" s="6" t="s">
        <v>85</v>
      </c>
      <c r="K5" s="10"/>
      <c r="L5" s="8">
        <v>1.5</v>
      </c>
      <c r="M5" s="11">
        <f>L5*'Matriz de Carga'!G4</f>
        <v>139050</v>
      </c>
      <c r="N5" s="6" t="s">
        <v>85</v>
      </c>
      <c r="O5" s="10"/>
      <c r="P5" s="8">
        <v>2.7</v>
      </c>
      <c r="Q5" s="11">
        <f>P5*'Matriz de Carga'!G4</f>
        <v>250290.00000000003</v>
      </c>
      <c r="R5" s="6" t="s">
        <v>85</v>
      </c>
      <c r="S5" s="10"/>
      <c r="T5" s="8">
        <v>1.5</v>
      </c>
      <c r="U5" s="11">
        <f>T5*'Matriz de Carga'!G4</f>
        <v>139050</v>
      </c>
      <c r="V5" s="6" t="s">
        <v>85</v>
      </c>
      <c r="W5" s="10"/>
      <c r="X5" s="8">
        <v>1.9</v>
      </c>
      <c r="Y5" s="11">
        <f>X5*'Matriz de Carga'!G4</f>
        <v>176130</v>
      </c>
    </row>
    <row r="6" spans="2:25">
      <c r="B6" s="12" t="s">
        <v>86</v>
      </c>
      <c r="C6" s="36" t="s">
        <v>101</v>
      </c>
      <c r="D6" s="26">
        <v>4.3</v>
      </c>
      <c r="E6" s="37">
        <f>D6*'Matriz de Carga'!G10</f>
        <v>73895.5</v>
      </c>
      <c r="F6" s="12" t="s">
        <v>86</v>
      </c>
      <c r="G6" s="36" t="s">
        <v>101</v>
      </c>
      <c r="H6" s="26">
        <v>4.3</v>
      </c>
      <c r="I6" s="37">
        <f>H6*'Matriz de Carga'!G10</f>
        <v>73895.5</v>
      </c>
      <c r="J6" s="12" t="s">
        <v>86</v>
      </c>
      <c r="K6" s="36" t="s">
        <v>101</v>
      </c>
      <c r="L6" s="26">
        <v>4.3</v>
      </c>
      <c r="M6" s="13">
        <f>L6*'Matriz de Carga'!G10</f>
        <v>73895.5</v>
      </c>
      <c r="N6" s="12" t="s">
        <v>86</v>
      </c>
      <c r="O6" s="36" t="s">
        <v>101</v>
      </c>
      <c r="P6" s="26">
        <v>4.3</v>
      </c>
      <c r="Q6" s="13">
        <f>P6*'Matriz de Carga'!G10</f>
        <v>73895.5</v>
      </c>
      <c r="R6" s="12" t="s">
        <v>86</v>
      </c>
      <c r="S6" s="36" t="s">
        <v>101</v>
      </c>
      <c r="T6" s="26">
        <v>4.3</v>
      </c>
      <c r="U6" s="13">
        <f>T6*'Matriz de Carga'!G10</f>
        <v>73895.5</v>
      </c>
      <c r="V6" s="12" t="s">
        <v>86</v>
      </c>
      <c r="W6" s="36" t="s">
        <v>101</v>
      </c>
      <c r="X6" s="26">
        <v>4.3</v>
      </c>
      <c r="Y6" s="13">
        <f>X6*'Matriz de Carga'!G10</f>
        <v>73895.5</v>
      </c>
    </row>
    <row r="7" spans="2:25">
      <c r="B7" s="12" t="s">
        <v>88</v>
      </c>
      <c r="C7" s="42" t="s">
        <v>75</v>
      </c>
      <c r="D7" s="26">
        <v>1</v>
      </c>
      <c r="E7" s="27">
        <f>(VLOOKUP(C7,'Matriz de Carga'!$B$3:$C$51,2,0))*D7</f>
        <v>13155</v>
      </c>
      <c r="F7" s="12" t="s">
        <v>88</v>
      </c>
      <c r="G7" s="42" t="s">
        <v>75</v>
      </c>
      <c r="H7" s="26">
        <v>1</v>
      </c>
      <c r="I7" s="27">
        <f>(VLOOKUP(G7,'Matriz de Carga'!$B$3:$C$51,2,0))*H7</f>
        <v>13155</v>
      </c>
      <c r="J7" s="12" t="s">
        <v>88</v>
      </c>
      <c r="K7" s="42" t="s">
        <v>75</v>
      </c>
      <c r="L7" s="26">
        <v>1</v>
      </c>
      <c r="M7" s="27">
        <f>(VLOOKUP(K7,'Matriz de Carga'!$B$3:$C$51,2,0))*L7</f>
        <v>13155</v>
      </c>
      <c r="N7" s="12" t="s">
        <v>88</v>
      </c>
      <c r="O7" s="42" t="s">
        <v>75</v>
      </c>
      <c r="P7" s="26">
        <v>1</v>
      </c>
      <c r="Q7" s="27">
        <f>(VLOOKUP(O7,'Matriz de Carga'!$B$3:$C$51,2,0))*P7</f>
        <v>13155</v>
      </c>
      <c r="R7" s="12" t="s">
        <v>88</v>
      </c>
      <c r="S7" s="42" t="s">
        <v>75</v>
      </c>
      <c r="T7" s="26">
        <v>1</v>
      </c>
      <c r="U7" s="27">
        <f>(VLOOKUP(S7,'Matriz de Carga'!$B$3:$C$51,2,0))*T7</f>
        <v>13155</v>
      </c>
      <c r="V7" s="12" t="s">
        <v>88</v>
      </c>
      <c r="W7" s="42" t="s">
        <v>75</v>
      </c>
      <c r="X7" s="26">
        <v>1</v>
      </c>
      <c r="Y7" s="27">
        <f>(VLOOKUP(W7,'Matriz de Carga'!$B$3:$C$51,2,0))*X7</f>
        <v>13155</v>
      </c>
    </row>
    <row r="8" spans="2:25">
      <c r="B8" s="12" t="s">
        <v>89</v>
      </c>
      <c r="C8" s="36" t="s">
        <v>29</v>
      </c>
      <c r="D8" s="26">
        <v>1</v>
      </c>
      <c r="E8" s="27">
        <f>(VLOOKUP(C8,'Matriz de Carga'!$B$3:$C$51,2,0))*D8</f>
        <v>49520</v>
      </c>
      <c r="F8" s="12" t="s">
        <v>41</v>
      </c>
      <c r="G8" s="42" t="s">
        <v>42</v>
      </c>
      <c r="H8" s="26">
        <v>1</v>
      </c>
      <c r="I8" s="27">
        <f>(VLOOKUP(G8,'Matriz de Carga'!$B$3:$C$51,2,0))*H8</f>
        <v>35984</v>
      </c>
      <c r="J8" s="12" t="s">
        <v>89</v>
      </c>
      <c r="K8" s="36" t="s">
        <v>29</v>
      </c>
      <c r="L8" s="26">
        <v>1</v>
      </c>
      <c r="M8" s="27">
        <f>(VLOOKUP(K8,'Matriz de Carga'!$B$3:$C$51,2,0))*L8</f>
        <v>49520</v>
      </c>
      <c r="N8" s="12" t="s">
        <v>41</v>
      </c>
      <c r="O8" s="42" t="s">
        <v>42</v>
      </c>
      <c r="P8" s="26">
        <v>1</v>
      </c>
      <c r="Q8" s="27">
        <f>(VLOOKUP(O8,'Matriz de Carga'!$B$3:$C$51,2,0))*P8</f>
        <v>35984</v>
      </c>
      <c r="R8" s="12" t="s">
        <v>89</v>
      </c>
      <c r="S8" s="36" t="s">
        <v>29</v>
      </c>
      <c r="T8" s="26">
        <v>1</v>
      </c>
      <c r="U8" s="27">
        <f>(VLOOKUP(S8,'Matriz de Carga'!$B$3:$C$51,2,0))*T8</f>
        <v>49520</v>
      </c>
      <c r="V8" s="12" t="s">
        <v>41</v>
      </c>
      <c r="W8" s="42" t="s">
        <v>42</v>
      </c>
      <c r="X8" s="26">
        <v>1</v>
      </c>
      <c r="Y8" s="27">
        <f>(VLOOKUP(W8,'Matriz de Carga'!$B$3:$C$51,2,0))*X8</f>
        <v>35984</v>
      </c>
    </row>
    <row r="9" spans="2:25">
      <c r="B9" s="12" t="s">
        <v>90</v>
      </c>
      <c r="C9" s="36" t="s">
        <v>63</v>
      </c>
      <c r="D9" s="26">
        <v>1</v>
      </c>
      <c r="E9" s="27">
        <f>(VLOOKUP(C9,'Matriz de Carga'!$B$3:$C$51,2,0))*D9</f>
        <v>5975</v>
      </c>
      <c r="F9" s="12" t="s">
        <v>89</v>
      </c>
      <c r="G9" s="36" t="s">
        <v>29</v>
      </c>
      <c r="H9" s="26">
        <v>1</v>
      </c>
      <c r="I9" s="27">
        <f>(VLOOKUP(G9,'Matriz de Carga'!$B$3:$C$51,2,0))*H9</f>
        <v>49520</v>
      </c>
      <c r="J9" s="12" t="s">
        <v>47</v>
      </c>
      <c r="K9" s="36" t="s">
        <v>66</v>
      </c>
      <c r="L9" s="26">
        <v>1</v>
      </c>
      <c r="M9" s="27">
        <f>(VLOOKUP(K9,'Matriz de Carga'!$B$3:$C$51,2,0))*L9</f>
        <v>4460</v>
      </c>
      <c r="N9" s="12" t="s">
        <v>89</v>
      </c>
      <c r="O9" s="36" t="s">
        <v>29</v>
      </c>
      <c r="P9" s="26">
        <v>1</v>
      </c>
      <c r="Q9" s="27">
        <f>(VLOOKUP(O9,'Matriz de Carga'!$B$3:$C$51,2,0))*P9</f>
        <v>49520</v>
      </c>
      <c r="R9" s="12" t="s">
        <v>47</v>
      </c>
      <c r="S9" s="36" t="s">
        <v>66</v>
      </c>
      <c r="T9" s="26">
        <v>1</v>
      </c>
      <c r="U9" s="27">
        <f>(VLOOKUP(S9,'Matriz de Carga'!$B$3:$C$51,2,0))*T9</f>
        <v>4460</v>
      </c>
      <c r="V9" s="12" t="s">
        <v>89</v>
      </c>
      <c r="W9" s="36" t="s">
        <v>29</v>
      </c>
      <c r="X9" s="26">
        <v>1</v>
      </c>
      <c r="Y9" s="27">
        <f>(VLOOKUP(W9,'Matriz de Carga'!$B$3:$C$51,2,0))*X9</f>
        <v>49520</v>
      </c>
    </row>
    <row r="10" spans="2:25">
      <c r="B10" s="12" t="s">
        <v>47</v>
      </c>
      <c r="C10" s="36" t="s">
        <v>66</v>
      </c>
      <c r="D10" s="26">
        <v>1</v>
      </c>
      <c r="E10" s="27">
        <f>(VLOOKUP(C10,'Matriz de Carga'!$B$3:$C$51,2,0))*D10</f>
        <v>4460</v>
      </c>
      <c r="F10" s="12" t="s">
        <v>92</v>
      </c>
      <c r="G10" s="36" t="s">
        <v>50</v>
      </c>
      <c r="H10" s="26">
        <v>1</v>
      </c>
      <c r="I10" s="27">
        <f>(VLOOKUP(G10,'Matriz de Carga'!$B$3:$C$51,2,0))*H10</f>
        <v>22224</v>
      </c>
      <c r="J10" s="12" t="s">
        <v>67</v>
      </c>
      <c r="K10" s="36" t="s">
        <v>68</v>
      </c>
      <c r="L10" s="26">
        <v>3</v>
      </c>
      <c r="M10" s="27">
        <f>(VLOOKUP(K10,'Matriz de Carga'!$B$3:$C$51,2,0))*L10</f>
        <v>8370</v>
      </c>
      <c r="N10" s="12" t="s">
        <v>35</v>
      </c>
      <c r="O10" s="42" t="s">
        <v>43</v>
      </c>
      <c r="P10" s="26">
        <v>4</v>
      </c>
      <c r="Q10" s="27">
        <f>(VLOOKUP(O10,'Matriz de Carga'!$B$3:$C$51,2,0))*P10</f>
        <v>119204</v>
      </c>
      <c r="R10" s="12" t="s">
        <v>67</v>
      </c>
      <c r="S10" s="36" t="s">
        <v>68</v>
      </c>
      <c r="T10" s="26">
        <v>3</v>
      </c>
      <c r="U10" s="27">
        <f>(VLOOKUP(S10,'Matriz de Carga'!$B$3:$C$51,2,0))*T10</f>
        <v>8370</v>
      </c>
      <c r="V10" s="12" t="s">
        <v>92</v>
      </c>
      <c r="W10" s="36" t="s">
        <v>50</v>
      </c>
      <c r="X10" s="26">
        <v>1</v>
      </c>
      <c r="Y10" s="27">
        <f>(VLOOKUP(W10,'Matriz de Carga'!$B$3:$C$51,2,0))*X10</f>
        <v>22224</v>
      </c>
    </row>
    <row r="11" spans="2:25">
      <c r="B11" s="12" t="s">
        <v>67</v>
      </c>
      <c r="C11" s="36" t="s">
        <v>68</v>
      </c>
      <c r="D11" s="26">
        <v>3</v>
      </c>
      <c r="E11" s="27">
        <f>(VLOOKUP(C11,'Matriz de Carga'!$B$3:$C$51,2,0))*D11</f>
        <v>8370</v>
      </c>
      <c r="F11" s="12" t="s">
        <v>47</v>
      </c>
      <c r="G11" s="36" t="s">
        <v>66</v>
      </c>
      <c r="H11" s="26">
        <v>1</v>
      </c>
      <c r="I11" s="27">
        <f>(VLOOKUP(G11,'Matriz de Carga'!$B$3:$C$51,2,0))*H11</f>
        <v>4460</v>
      </c>
      <c r="J11" s="12"/>
      <c r="K11" s="36"/>
      <c r="L11" s="26"/>
      <c r="M11" s="27"/>
      <c r="N11" s="12" t="s">
        <v>45</v>
      </c>
      <c r="O11" s="36" t="s">
        <v>46</v>
      </c>
      <c r="P11" s="26">
        <v>1</v>
      </c>
      <c r="Q11" s="27">
        <f>(VLOOKUP(O11,'Matriz de Carga'!$B$3:$C$51,2,0))*P11</f>
        <v>9782</v>
      </c>
      <c r="R11" s="12"/>
      <c r="S11" s="36"/>
      <c r="T11" s="26"/>
      <c r="U11" s="27"/>
      <c r="V11" s="12" t="s">
        <v>47</v>
      </c>
      <c r="W11" s="36" t="s">
        <v>66</v>
      </c>
      <c r="X11" s="26">
        <v>1</v>
      </c>
      <c r="Y11" s="27">
        <f>(VLOOKUP(W11,'Matriz de Carga'!$B$3:$C$51,2,0))*X11</f>
        <v>4460</v>
      </c>
    </row>
    <row r="12" spans="2:25">
      <c r="B12" s="14"/>
      <c r="C12" s="38"/>
      <c r="D12" s="38"/>
      <c r="E12" s="37"/>
      <c r="F12" s="12" t="s">
        <v>67</v>
      </c>
      <c r="G12" s="36" t="s">
        <v>68</v>
      </c>
      <c r="H12" s="26">
        <v>3</v>
      </c>
      <c r="I12" s="27">
        <f>(VLOOKUP(G12,'Matriz de Carga'!$B$3:$C$51,2,0))*H12</f>
        <v>8370</v>
      </c>
      <c r="J12" s="12"/>
      <c r="K12" s="36"/>
      <c r="L12" s="26"/>
      <c r="M12" s="27"/>
      <c r="N12" s="12" t="s">
        <v>47</v>
      </c>
      <c r="O12" s="36" t="s">
        <v>48</v>
      </c>
      <c r="P12" s="26">
        <v>1</v>
      </c>
      <c r="Q12" s="27">
        <f>(VLOOKUP(O12,'Matriz de Carga'!$B$3:$C$51,2,0))*P12</f>
        <v>16000</v>
      </c>
      <c r="R12" s="12"/>
      <c r="S12" s="36"/>
      <c r="T12" s="26"/>
      <c r="U12" s="27"/>
      <c r="V12" s="12" t="s">
        <v>67</v>
      </c>
      <c r="W12" s="36" t="s">
        <v>68</v>
      </c>
      <c r="X12" s="26">
        <v>3</v>
      </c>
      <c r="Y12" s="27">
        <f>(VLOOKUP(W12,'Matriz de Carga'!$B$3:$C$51,2,0))*X12</f>
        <v>8370</v>
      </c>
    </row>
    <row r="13" spans="2:25">
      <c r="B13" s="14"/>
      <c r="C13" s="38"/>
      <c r="D13" s="38"/>
      <c r="E13" s="37"/>
      <c r="F13" s="12"/>
      <c r="G13" s="36"/>
      <c r="H13" s="26"/>
      <c r="I13" s="27"/>
      <c r="J13" s="12"/>
      <c r="K13" s="36"/>
      <c r="L13" s="40"/>
      <c r="M13" s="27"/>
      <c r="N13" s="12" t="s">
        <v>118</v>
      </c>
      <c r="O13" s="42" t="s">
        <v>77</v>
      </c>
      <c r="P13" s="26">
        <v>1</v>
      </c>
      <c r="Q13" s="27">
        <f>(VLOOKUP(O13,'Matriz de Carga'!$B$3:$C$51,2,0))*P13</f>
        <v>19583</v>
      </c>
      <c r="R13" s="12"/>
      <c r="S13" s="36"/>
      <c r="T13" s="40"/>
      <c r="U13" s="27"/>
      <c r="V13" s="12"/>
      <c r="W13" s="36"/>
      <c r="X13" s="26"/>
      <c r="Y13" s="27"/>
    </row>
    <row r="14" spans="2:25">
      <c r="B14" s="14"/>
      <c r="C14" s="38"/>
      <c r="D14" s="38"/>
      <c r="E14" s="37"/>
      <c r="F14" s="12"/>
      <c r="G14" s="36"/>
      <c r="H14" s="26"/>
      <c r="I14" s="27"/>
      <c r="J14" s="12"/>
      <c r="K14" s="36"/>
      <c r="L14" s="40"/>
      <c r="M14" s="27"/>
      <c r="N14" s="12" t="s">
        <v>30</v>
      </c>
      <c r="O14" s="42" t="s">
        <v>44</v>
      </c>
      <c r="P14" s="26">
        <v>1</v>
      </c>
      <c r="Q14" s="27">
        <f>(VLOOKUP(O14,'Matriz de Carga'!$B$3:$C$51,2,0))*P14</f>
        <v>56588</v>
      </c>
      <c r="R14" s="12"/>
      <c r="S14" s="36"/>
      <c r="T14" s="40"/>
      <c r="U14" s="27"/>
      <c r="V14" s="12"/>
      <c r="W14" s="36"/>
      <c r="X14" s="26"/>
      <c r="Y14" s="27"/>
    </row>
    <row r="15" spans="2:25">
      <c r="B15" s="14"/>
      <c r="C15" s="38"/>
      <c r="D15" s="38"/>
      <c r="E15" s="37" t="str">
        <f>IFERROR(#REF!/(1-#REF!),"")</f>
        <v/>
      </c>
      <c r="F15" s="12"/>
      <c r="G15" s="36"/>
      <c r="H15" s="26"/>
      <c r="I15" s="27"/>
      <c r="J15" s="12"/>
      <c r="K15" s="36"/>
      <c r="L15" s="36"/>
      <c r="M15" s="13" t="str">
        <f>IFERROR(#REF!/(1-#REF!),"")</f>
        <v/>
      </c>
      <c r="N15" s="12" t="s">
        <v>123</v>
      </c>
      <c r="O15" s="36" t="s">
        <v>121</v>
      </c>
      <c r="P15" s="26">
        <v>1</v>
      </c>
      <c r="Q15" s="27">
        <f>(VLOOKUP(O15,'Matriz de Carga'!$B$3:$C$51,2,0))*P15</f>
        <v>324127</v>
      </c>
      <c r="R15" s="12"/>
      <c r="S15" s="36"/>
      <c r="T15" s="36"/>
      <c r="U15" s="13" t="str">
        <f>IFERROR(#REF!/(1-#REF!),"")</f>
        <v/>
      </c>
      <c r="V15" s="12"/>
      <c r="W15" s="36"/>
      <c r="X15" s="26"/>
      <c r="Y15" s="27"/>
    </row>
    <row r="16" spans="2:25">
      <c r="B16" s="14"/>
      <c r="C16" s="38"/>
      <c r="D16" s="38"/>
      <c r="E16" s="37"/>
      <c r="F16" s="12"/>
      <c r="G16" s="36"/>
      <c r="H16" s="26"/>
      <c r="I16" s="44"/>
      <c r="J16" s="12"/>
      <c r="K16" s="36"/>
      <c r="L16" s="36"/>
      <c r="M16" s="13"/>
      <c r="N16" s="12" t="s">
        <v>124</v>
      </c>
      <c r="O16" s="36" t="s">
        <v>122</v>
      </c>
      <c r="P16" s="26">
        <v>4</v>
      </c>
      <c r="Q16" s="27">
        <f>(VLOOKUP(O16,'Matriz de Carga'!$B$3:$C$51,2,0))*P16</f>
        <v>2780</v>
      </c>
      <c r="R16" s="12"/>
      <c r="S16" s="36"/>
      <c r="T16" s="36"/>
      <c r="U16" s="13"/>
      <c r="V16" s="12"/>
      <c r="W16" s="36"/>
      <c r="X16" s="36"/>
      <c r="Y16" s="13"/>
    </row>
    <row r="17" spans="2:25">
      <c r="B17" s="14"/>
      <c r="C17" s="38"/>
      <c r="D17" s="38"/>
      <c r="E17" s="37"/>
      <c r="F17" s="12"/>
      <c r="G17" s="36"/>
      <c r="H17" s="26"/>
      <c r="I17" s="44"/>
      <c r="J17" s="12"/>
      <c r="K17" s="36"/>
      <c r="L17" s="36"/>
      <c r="M17" s="13"/>
      <c r="N17" s="12" t="s">
        <v>92</v>
      </c>
      <c r="O17" s="36" t="s">
        <v>50</v>
      </c>
      <c r="P17" s="26">
        <v>1</v>
      </c>
      <c r="Q17" s="27">
        <f>(VLOOKUP(O17,'Matriz de Carga'!$B$3:$C$51,2,0))*P17</f>
        <v>22224</v>
      </c>
      <c r="R17" s="12"/>
      <c r="S17" s="36"/>
      <c r="T17" s="36"/>
      <c r="U17" s="13"/>
      <c r="V17" s="12"/>
      <c r="W17" s="36"/>
      <c r="X17" s="36"/>
      <c r="Y17" s="13"/>
    </row>
    <row r="18" spans="2:25">
      <c r="B18" s="14"/>
      <c r="C18" s="38"/>
      <c r="D18" s="38"/>
      <c r="E18" s="37"/>
      <c r="F18" s="12"/>
      <c r="G18" s="36"/>
      <c r="H18" s="26"/>
      <c r="I18" s="44"/>
      <c r="J18" s="12"/>
      <c r="K18" s="36"/>
      <c r="L18" s="36"/>
      <c r="M18" s="13"/>
      <c r="N18" s="12" t="s">
        <v>47</v>
      </c>
      <c r="O18" s="36" t="s">
        <v>66</v>
      </c>
      <c r="P18" s="26">
        <v>1</v>
      </c>
      <c r="Q18" s="27">
        <f>(VLOOKUP(O18,'Matriz de Carga'!$B$3:$C$51,2,0))*P18</f>
        <v>4460</v>
      </c>
      <c r="R18" s="12"/>
      <c r="S18" s="36"/>
      <c r="T18" s="36"/>
      <c r="U18" s="13"/>
      <c r="V18" s="12"/>
      <c r="W18" s="36"/>
      <c r="X18" s="36"/>
      <c r="Y18" s="13"/>
    </row>
    <row r="19" spans="2:25">
      <c r="B19" s="14"/>
      <c r="C19" s="38"/>
      <c r="D19" s="38"/>
      <c r="E19" s="37"/>
      <c r="F19" s="12"/>
      <c r="G19" s="36"/>
      <c r="H19" s="26"/>
      <c r="I19" s="44"/>
      <c r="J19" s="12"/>
      <c r="K19" s="36"/>
      <c r="L19" s="36"/>
      <c r="M19" s="13"/>
      <c r="N19" s="12" t="s">
        <v>67</v>
      </c>
      <c r="O19" s="36" t="s">
        <v>68</v>
      </c>
      <c r="P19" s="26">
        <v>3</v>
      </c>
      <c r="Q19" s="27">
        <f>(VLOOKUP(O19,'Matriz de Carga'!$B$3:$C$51,2,0))*P19</f>
        <v>8370</v>
      </c>
      <c r="R19" s="12"/>
      <c r="S19" s="36"/>
      <c r="T19" s="36"/>
      <c r="U19" s="13"/>
      <c r="V19" s="12"/>
      <c r="W19" s="36"/>
      <c r="X19" s="36"/>
      <c r="Y19" s="13"/>
    </row>
    <row r="20" spans="2:25">
      <c r="B20" s="15" t="s">
        <v>96</v>
      </c>
      <c r="C20" s="39"/>
      <c r="D20" s="39"/>
      <c r="E20" s="41">
        <f>SUM(E6:E15)</f>
        <v>155375.5</v>
      </c>
      <c r="F20" s="15" t="s">
        <v>96</v>
      </c>
      <c r="G20" s="39"/>
      <c r="H20" s="39"/>
      <c r="I20" s="41">
        <f>SUM(I6:I15)</f>
        <v>207608.5</v>
      </c>
      <c r="J20" s="15" t="s">
        <v>96</v>
      </c>
      <c r="K20" s="39"/>
      <c r="L20" s="39"/>
      <c r="M20" s="16">
        <f>SUM(M6:M15)</f>
        <v>149400.5</v>
      </c>
      <c r="N20" s="15" t="s">
        <v>96</v>
      </c>
      <c r="O20" s="39"/>
      <c r="P20" s="39"/>
      <c r="Q20" s="16">
        <f>SUM(Q6:Q19)</f>
        <v>755672.5</v>
      </c>
      <c r="R20" s="15" t="s">
        <v>96</v>
      </c>
      <c r="S20" s="39"/>
      <c r="T20" s="39"/>
      <c r="U20" s="16">
        <f>SUM(U6:U15)</f>
        <v>149400.5</v>
      </c>
      <c r="V20" s="15" t="s">
        <v>96</v>
      </c>
      <c r="W20" s="39"/>
      <c r="X20" s="39"/>
      <c r="Y20" s="16">
        <f>SUM(Y6:Y15)</f>
        <v>207608.5</v>
      </c>
    </row>
    <row r="21" spans="2:25" ht="15.75" thickBot="1">
      <c r="B21" s="17" t="s">
        <v>97</v>
      </c>
      <c r="C21" s="18"/>
      <c r="D21" s="18"/>
      <c r="E21" s="19">
        <f>'Matriz de Carga'!G12</f>
        <v>15000</v>
      </c>
      <c r="F21" s="17" t="s">
        <v>97</v>
      </c>
      <c r="G21" s="20"/>
      <c r="H21" s="20"/>
      <c r="I21" s="19">
        <f>'Matriz de Carga'!G12</f>
        <v>15000</v>
      </c>
      <c r="J21" s="17" t="s">
        <v>97</v>
      </c>
      <c r="K21" s="20"/>
      <c r="L21" s="20"/>
      <c r="M21" s="21">
        <f>'Matriz de Carga'!G12</f>
        <v>15000</v>
      </c>
      <c r="N21" s="17" t="s">
        <v>97</v>
      </c>
      <c r="O21" s="20"/>
      <c r="P21" s="20"/>
      <c r="Q21" s="21">
        <f>'Matriz de Carga'!G12</f>
        <v>15000</v>
      </c>
      <c r="R21" s="17" t="s">
        <v>97</v>
      </c>
      <c r="S21" s="20"/>
      <c r="T21" s="20"/>
      <c r="U21" s="21">
        <f>'Matriz de Carga'!G12</f>
        <v>15000</v>
      </c>
      <c r="V21" s="17" t="s">
        <v>97</v>
      </c>
      <c r="W21" s="20"/>
      <c r="X21" s="20"/>
      <c r="Y21" s="21">
        <f>'Matriz de Carga'!G12</f>
        <v>15000</v>
      </c>
    </row>
    <row r="22" spans="2:25" ht="15.75" thickBot="1">
      <c r="B22" s="22" t="s">
        <v>98</v>
      </c>
      <c r="C22" s="23"/>
      <c r="D22" s="23"/>
      <c r="E22" s="24">
        <f>E20+E5+E21</f>
        <v>309425.5</v>
      </c>
      <c r="F22" s="22" t="s">
        <v>98</v>
      </c>
      <c r="G22" s="23"/>
      <c r="H22" s="23"/>
      <c r="I22" s="24">
        <f>I20+I5+I21</f>
        <v>398738.5</v>
      </c>
      <c r="J22" s="22" t="s">
        <v>98</v>
      </c>
      <c r="K22" s="23"/>
      <c r="L22" s="23"/>
      <c r="M22" s="25">
        <f>M20+M5+M21</f>
        <v>303450.5</v>
      </c>
      <c r="N22" s="22" t="s">
        <v>98</v>
      </c>
      <c r="O22" s="23"/>
      <c r="P22" s="23"/>
      <c r="Q22" s="25">
        <f>Q20+Q5+Q21</f>
        <v>1020962.5</v>
      </c>
      <c r="R22" s="22" t="s">
        <v>98</v>
      </c>
      <c r="S22" s="23"/>
      <c r="T22" s="23"/>
      <c r="U22" s="25">
        <f>U20+U5+U21</f>
        <v>303450.5</v>
      </c>
      <c r="V22" s="22" t="s">
        <v>98</v>
      </c>
      <c r="W22" s="23"/>
      <c r="X22" s="23"/>
      <c r="Y22" s="25">
        <f>Y20+Y5+Y21</f>
        <v>398738.5</v>
      </c>
    </row>
    <row r="23" spans="2:25" ht="15.75" thickBot="1">
      <c r="B23" s="22" t="s">
        <v>99</v>
      </c>
      <c r="C23" s="23"/>
      <c r="D23" s="23"/>
      <c r="E23" s="24">
        <f>E22*1.19</f>
        <v>368216.34499999997</v>
      </c>
      <c r="F23" s="22" t="s">
        <v>99</v>
      </c>
      <c r="G23" s="23"/>
      <c r="H23" s="23"/>
      <c r="I23" s="24">
        <f>I22*1.19</f>
        <v>474498.815</v>
      </c>
      <c r="J23" s="22" t="s">
        <v>99</v>
      </c>
      <c r="K23" s="23"/>
      <c r="L23" s="23"/>
      <c r="M23" s="25">
        <f>M22*1.19</f>
        <v>361106.09499999997</v>
      </c>
      <c r="N23" s="22" t="s">
        <v>99</v>
      </c>
      <c r="O23" s="23"/>
      <c r="P23" s="23"/>
      <c r="Q23" s="25">
        <f>Q22*1.19</f>
        <v>1214945.375</v>
      </c>
      <c r="R23" s="22" t="s">
        <v>99</v>
      </c>
      <c r="S23" s="23"/>
      <c r="T23" s="23"/>
      <c r="U23" s="25">
        <f>U22*1.19</f>
        <v>361106.09499999997</v>
      </c>
      <c r="V23" s="22" t="s">
        <v>99</v>
      </c>
      <c r="W23" s="23"/>
      <c r="X23" s="23"/>
      <c r="Y23" s="25">
        <f>Y22*1.19</f>
        <v>474498.815</v>
      </c>
    </row>
  </sheetData>
  <sheetProtection selectLockedCells="1" selectUnlockedCells="1"/>
  <mergeCells count="13">
    <mergeCell ref="V3:Y3"/>
    <mergeCell ref="B1:Y1"/>
    <mergeCell ref="B2:E2"/>
    <mergeCell ref="F2:I2"/>
    <mergeCell ref="J2:M2"/>
    <mergeCell ref="N2:Q2"/>
    <mergeCell ref="R2:U2"/>
    <mergeCell ref="V2:Y2"/>
    <mergeCell ref="B3:E3"/>
    <mergeCell ref="F3:I3"/>
    <mergeCell ref="J3:M3"/>
    <mergeCell ref="N3:Q3"/>
    <mergeCell ref="R3:U3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09498-6711-450C-939F-B7282F424CF4}">
  <dimension ref="B1:Y23"/>
  <sheetViews>
    <sheetView topLeftCell="K3" zoomScaleNormal="100" workbookViewId="0">
      <selection activeCell="R20" sqref="R20"/>
    </sheetView>
  </sheetViews>
  <sheetFormatPr baseColWidth="10" defaultColWidth="11.42578125" defaultRowHeight="15"/>
  <cols>
    <col min="1" max="1" width="2" style="1" customWidth="1"/>
    <col min="2" max="2" width="23.85546875" style="1" bestFit="1" customWidth="1"/>
    <col min="3" max="3" width="14.28515625" style="1" bestFit="1" customWidth="1"/>
    <col min="4" max="4" width="5" style="1" bestFit="1" customWidth="1"/>
    <col min="5" max="5" width="8" style="1" bestFit="1" customWidth="1"/>
    <col min="6" max="6" width="23.8554687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23.85546875" style="1" bestFit="1" customWidth="1"/>
    <col min="11" max="11" width="14.28515625" style="1" bestFit="1" customWidth="1"/>
    <col min="12" max="12" width="5" style="1" bestFit="1" customWidth="1"/>
    <col min="13" max="13" width="8" style="1" bestFit="1" customWidth="1"/>
    <col min="14" max="14" width="26.710937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23.85546875" style="1" bestFit="1" customWidth="1"/>
    <col min="19" max="19" width="14.28515625" style="1" bestFit="1" customWidth="1"/>
    <col min="20" max="20" width="5" style="1" bestFit="1" customWidth="1"/>
    <col min="21" max="21" width="8" style="1" bestFit="1" customWidth="1"/>
    <col min="22" max="22" width="23.8554687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77" t="s">
        <v>117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9"/>
    </row>
    <row r="2" spans="2:25">
      <c r="B2" s="82" t="s">
        <v>81</v>
      </c>
      <c r="C2" s="83"/>
      <c r="D2" s="83"/>
      <c r="E2" s="83"/>
      <c r="F2" s="71" t="s">
        <v>81</v>
      </c>
      <c r="G2" s="72"/>
      <c r="H2" s="72"/>
      <c r="I2" s="72"/>
      <c r="J2" s="71" t="s">
        <v>81</v>
      </c>
      <c r="K2" s="72"/>
      <c r="L2" s="72"/>
      <c r="M2" s="73"/>
      <c r="N2" s="71" t="s">
        <v>81</v>
      </c>
      <c r="O2" s="72"/>
      <c r="P2" s="72"/>
      <c r="Q2" s="73"/>
      <c r="R2" s="71" t="s">
        <v>81</v>
      </c>
      <c r="S2" s="72"/>
      <c r="T2" s="72"/>
      <c r="U2" s="73"/>
      <c r="V2" s="71" t="s">
        <v>81</v>
      </c>
      <c r="W2" s="72"/>
      <c r="X2" s="72"/>
      <c r="Y2" s="73"/>
    </row>
    <row r="3" spans="2:25">
      <c r="B3" s="80" t="s">
        <v>125</v>
      </c>
      <c r="C3" s="81"/>
      <c r="D3" s="81"/>
      <c r="E3" s="81"/>
      <c r="F3" s="74" t="s">
        <v>126</v>
      </c>
      <c r="G3" s="75"/>
      <c r="H3" s="75"/>
      <c r="I3" s="75"/>
      <c r="J3" s="74" t="s">
        <v>127</v>
      </c>
      <c r="K3" s="75"/>
      <c r="L3" s="75"/>
      <c r="M3" s="76"/>
      <c r="N3" s="74" t="s">
        <v>128</v>
      </c>
      <c r="O3" s="75"/>
      <c r="P3" s="75"/>
      <c r="Q3" s="76"/>
      <c r="R3" s="74" t="s">
        <v>129</v>
      </c>
      <c r="S3" s="75"/>
      <c r="T3" s="75"/>
      <c r="U3" s="76"/>
      <c r="V3" s="74" t="s">
        <v>130</v>
      </c>
      <c r="W3" s="75"/>
      <c r="X3" s="75"/>
      <c r="Y3" s="76"/>
    </row>
    <row r="4" spans="2:25" ht="15.75" thickBot="1">
      <c r="B4" s="2" t="s">
        <v>14</v>
      </c>
      <c r="C4" s="3" t="s">
        <v>82</v>
      </c>
      <c r="D4" s="4" t="s">
        <v>83</v>
      </c>
      <c r="E4" s="4" t="s">
        <v>84</v>
      </c>
      <c r="F4" s="2" t="s">
        <v>14</v>
      </c>
      <c r="G4" s="3" t="s">
        <v>82</v>
      </c>
      <c r="H4" s="4" t="s">
        <v>83</v>
      </c>
      <c r="I4" s="4" t="s">
        <v>84</v>
      </c>
      <c r="J4" s="2" t="s">
        <v>14</v>
      </c>
      <c r="K4" s="3" t="s">
        <v>82</v>
      </c>
      <c r="L4" s="4" t="s">
        <v>83</v>
      </c>
      <c r="M4" s="5" t="s">
        <v>84</v>
      </c>
      <c r="N4" s="2" t="s">
        <v>14</v>
      </c>
      <c r="O4" s="3" t="s">
        <v>82</v>
      </c>
      <c r="P4" s="4" t="s">
        <v>83</v>
      </c>
      <c r="Q4" s="5" t="s">
        <v>84</v>
      </c>
      <c r="R4" s="2" t="s">
        <v>14</v>
      </c>
      <c r="S4" s="3" t="s">
        <v>82</v>
      </c>
      <c r="T4" s="4" t="s">
        <v>83</v>
      </c>
      <c r="U4" s="5" t="s">
        <v>84</v>
      </c>
      <c r="V4" s="2" t="s">
        <v>14</v>
      </c>
      <c r="W4" s="3" t="s">
        <v>82</v>
      </c>
      <c r="X4" s="4" t="s">
        <v>83</v>
      </c>
      <c r="Y4" s="5" t="s">
        <v>84</v>
      </c>
    </row>
    <row r="5" spans="2:25" s="46" customFormat="1">
      <c r="B5" s="6" t="s">
        <v>85</v>
      </c>
      <c r="C5" s="7"/>
      <c r="D5" s="8">
        <v>1.6</v>
      </c>
      <c r="E5" s="9">
        <f>D5*'Matriz de Carga'!G4</f>
        <v>148320</v>
      </c>
      <c r="F5" s="6" t="s">
        <v>85</v>
      </c>
      <c r="G5" s="10"/>
      <c r="H5" s="8">
        <v>2</v>
      </c>
      <c r="I5" s="9">
        <f>H5*'Matriz de Carga'!G4</f>
        <v>185400</v>
      </c>
      <c r="J5" s="6" t="s">
        <v>85</v>
      </c>
      <c r="K5" s="10"/>
      <c r="L5" s="8">
        <v>1.6</v>
      </c>
      <c r="M5" s="11">
        <f>L5*'Matriz de Carga'!G4</f>
        <v>148320</v>
      </c>
      <c r="N5" s="6" t="s">
        <v>85</v>
      </c>
      <c r="O5" s="10"/>
      <c r="P5" s="8">
        <v>3</v>
      </c>
      <c r="Q5" s="11">
        <f>P5*'Matriz de Carga'!G4</f>
        <v>278100</v>
      </c>
      <c r="R5" s="6" t="s">
        <v>85</v>
      </c>
      <c r="S5" s="10"/>
      <c r="T5" s="8">
        <v>1.6</v>
      </c>
      <c r="U5" s="11">
        <f>T5*'Matriz de Carga'!G4</f>
        <v>148320</v>
      </c>
      <c r="V5" s="6" t="s">
        <v>85</v>
      </c>
      <c r="W5" s="10"/>
      <c r="X5" s="8">
        <v>2</v>
      </c>
      <c r="Y5" s="11">
        <f>X5*'Matriz de Carga'!G4</f>
        <v>185400</v>
      </c>
    </row>
    <row r="6" spans="2:25">
      <c r="B6" s="12" t="s">
        <v>86</v>
      </c>
      <c r="C6" s="36" t="s">
        <v>101</v>
      </c>
      <c r="D6" s="26">
        <v>4.3</v>
      </c>
      <c r="E6" s="37">
        <f>D6*'Matriz de Carga'!G10</f>
        <v>73895.5</v>
      </c>
      <c r="F6" s="12" t="s">
        <v>86</v>
      </c>
      <c r="G6" s="36" t="s">
        <v>101</v>
      </c>
      <c r="H6" s="26">
        <v>4.3</v>
      </c>
      <c r="I6" s="37">
        <f>H6*'Matriz de Carga'!G10</f>
        <v>73895.5</v>
      </c>
      <c r="J6" s="12" t="s">
        <v>86</v>
      </c>
      <c r="K6" s="36" t="s">
        <v>101</v>
      </c>
      <c r="L6" s="26">
        <v>4.3</v>
      </c>
      <c r="M6" s="13">
        <f>L6*'Matriz de Carga'!G10</f>
        <v>73895.5</v>
      </c>
      <c r="N6" s="12" t="s">
        <v>86</v>
      </c>
      <c r="O6" s="36" t="s">
        <v>101</v>
      </c>
      <c r="P6" s="26">
        <v>4.3</v>
      </c>
      <c r="Q6" s="13">
        <f>P6*'Matriz de Carga'!G10</f>
        <v>73895.5</v>
      </c>
      <c r="R6" s="12" t="s">
        <v>86</v>
      </c>
      <c r="S6" s="36" t="s">
        <v>101</v>
      </c>
      <c r="T6" s="26">
        <v>4.3</v>
      </c>
      <c r="U6" s="13">
        <f>T6*'Matriz de Carga'!G10</f>
        <v>73895.5</v>
      </c>
      <c r="V6" s="12" t="s">
        <v>86</v>
      </c>
      <c r="W6" s="36" t="s">
        <v>101</v>
      </c>
      <c r="X6" s="26">
        <v>4.3</v>
      </c>
      <c r="Y6" s="13">
        <f>X6*'Matriz de Carga'!G10</f>
        <v>73895.5</v>
      </c>
    </row>
    <row r="7" spans="2:25">
      <c r="B7" s="12" t="s">
        <v>88</v>
      </c>
      <c r="C7" s="42" t="s">
        <v>75</v>
      </c>
      <c r="D7" s="26">
        <v>1</v>
      </c>
      <c r="E7" s="27">
        <f>(VLOOKUP(C7,'Matriz de Carga'!$B$3:$C$51,2,0))*D7</f>
        <v>13155</v>
      </c>
      <c r="F7" s="12" t="s">
        <v>88</v>
      </c>
      <c r="G7" s="42" t="s">
        <v>75</v>
      </c>
      <c r="H7" s="26">
        <v>1</v>
      </c>
      <c r="I7" s="27">
        <f>(VLOOKUP(G7,'Matriz de Carga'!$B$3:$C$51,2,0))*H7</f>
        <v>13155</v>
      </c>
      <c r="J7" s="12" t="s">
        <v>88</v>
      </c>
      <c r="K7" s="42" t="s">
        <v>75</v>
      </c>
      <c r="L7" s="26">
        <v>1</v>
      </c>
      <c r="M7" s="27">
        <f>(VLOOKUP(K7,'Matriz de Carga'!$B$3:$C$51,2,0))*L7</f>
        <v>13155</v>
      </c>
      <c r="N7" s="12" t="s">
        <v>88</v>
      </c>
      <c r="O7" s="42" t="s">
        <v>75</v>
      </c>
      <c r="P7" s="26">
        <v>1</v>
      </c>
      <c r="Q7" s="27">
        <f>(VLOOKUP(O7,'Matriz de Carga'!$B$3:$C$51,2,0))*P7</f>
        <v>13155</v>
      </c>
      <c r="R7" s="12" t="s">
        <v>88</v>
      </c>
      <c r="S7" s="42" t="s">
        <v>75</v>
      </c>
      <c r="T7" s="26">
        <v>1</v>
      </c>
      <c r="U7" s="27">
        <f>(VLOOKUP(S7,'Matriz de Carga'!$B$3:$C$51,2,0))*T7</f>
        <v>13155</v>
      </c>
      <c r="V7" s="12" t="s">
        <v>88</v>
      </c>
      <c r="W7" s="42" t="s">
        <v>75</v>
      </c>
      <c r="X7" s="26">
        <v>1</v>
      </c>
      <c r="Y7" s="27">
        <f>(VLOOKUP(W7,'Matriz de Carga'!$B$3:$C$51,2,0))*X7</f>
        <v>13155</v>
      </c>
    </row>
    <row r="8" spans="2:25">
      <c r="B8" s="12" t="s">
        <v>89</v>
      </c>
      <c r="C8" s="36" t="s">
        <v>29</v>
      </c>
      <c r="D8" s="26">
        <v>1</v>
      </c>
      <c r="E8" s="27">
        <f>(VLOOKUP(C8,'Matriz de Carga'!$B$3:$C$51,2,0))*D8</f>
        <v>49520</v>
      </c>
      <c r="F8" s="12" t="s">
        <v>47</v>
      </c>
      <c r="G8" s="36" t="s">
        <v>66</v>
      </c>
      <c r="H8" s="26">
        <v>1</v>
      </c>
      <c r="I8" s="27">
        <f>(VLOOKUP(G8,'Matriz de Carga'!$B$3:$C$51,2,0))*H8</f>
        <v>4460</v>
      </c>
      <c r="J8" s="12" t="s">
        <v>47</v>
      </c>
      <c r="K8" s="36" t="s">
        <v>66</v>
      </c>
      <c r="L8" s="26">
        <v>1</v>
      </c>
      <c r="M8" s="27">
        <f>(VLOOKUP(K8,'Matriz de Carga'!$B$3:$C$51,2,0))*L8</f>
        <v>4460</v>
      </c>
      <c r="N8" s="12" t="s">
        <v>47</v>
      </c>
      <c r="O8" s="36" t="s">
        <v>66</v>
      </c>
      <c r="P8" s="26">
        <v>1</v>
      </c>
      <c r="Q8" s="27">
        <f>(VLOOKUP(O8,'Matriz de Carga'!$B$3:$C$51,2,0))*P8</f>
        <v>4460</v>
      </c>
      <c r="R8" s="12" t="s">
        <v>47</v>
      </c>
      <c r="S8" s="36" t="s">
        <v>66</v>
      </c>
      <c r="T8" s="26">
        <v>1</v>
      </c>
      <c r="U8" s="27">
        <f>(VLOOKUP(S8,'Matriz de Carga'!$B$3:$C$51,2,0))*T8</f>
        <v>4460</v>
      </c>
      <c r="V8" s="12" t="s">
        <v>47</v>
      </c>
      <c r="W8" s="36" t="s">
        <v>66</v>
      </c>
      <c r="X8" s="26">
        <v>1</v>
      </c>
      <c r="Y8" s="27">
        <f>(VLOOKUP(W8,'Matriz de Carga'!$B$3:$C$51,2,0))*X8</f>
        <v>4460</v>
      </c>
    </row>
    <row r="9" spans="2:25">
      <c r="B9" s="12" t="s">
        <v>90</v>
      </c>
      <c r="C9" s="36" t="s">
        <v>63</v>
      </c>
      <c r="D9" s="26">
        <v>1</v>
      </c>
      <c r="E9" s="27">
        <f>(VLOOKUP(C9,'Matriz de Carga'!$B$3:$C$51,2,0))*D9</f>
        <v>5975</v>
      </c>
      <c r="F9" s="12" t="s">
        <v>41</v>
      </c>
      <c r="G9" s="42" t="s">
        <v>78</v>
      </c>
      <c r="H9" s="26">
        <v>1</v>
      </c>
      <c r="I9" s="27">
        <f>(VLOOKUP(G9,'Matriz de Carga'!$B$3:$C$51,2,0))*H9</f>
        <v>63022</v>
      </c>
      <c r="J9" s="12" t="s">
        <v>89</v>
      </c>
      <c r="K9" s="36" t="s">
        <v>29</v>
      </c>
      <c r="L9" s="26">
        <v>1</v>
      </c>
      <c r="M9" s="27">
        <f>(VLOOKUP(K9,'Matriz de Carga'!$B$3:$C$51,2,0))*L9</f>
        <v>49520</v>
      </c>
      <c r="N9" s="12" t="s">
        <v>41</v>
      </c>
      <c r="O9" s="42" t="s">
        <v>78</v>
      </c>
      <c r="P9" s="26">
        <v>1</v>
      </c>
      <c r="Q9" s="27">
        <f>(VLOOKUP(O9,'Matriz de Carga'!$B$3:$C$51,2,0))*P9</f>
        <v>63022</v>
      </c>
      <c r="R9" s="12" t="s">
        <v>89</v>
      </c>
      <c r="S9" s="36" t="s">
        <v>29</v>
      </c>
      <c r="T9" s="26">
        <v>1</v>
      </c>
      <c r="U9" s="27">
        <f>(VLOOKUP(S9,'Matriz de Carga'!$B$3:$C$51,2,0))*T9</f>
        <v>49520</v>
      </c>
      <c r="V9" s="12" t="s">
        <v>41</v>
      </c>
      <c r="W9" s="42" t="s">
        <v>78</v>
      </c>
      <c r="X9" s="26">
        <v>1</v>
      </c>
      <c r="Y9" s="27">
        <f>(VLOOKUP(W9,'Matriz de Carga'!$B$3:$C$51,2,0))*X9</f>
        <v>63022</v>
      </c>
    </row>
    <row r="10" spans="2:25">
      <c r="B10" s="12" t="s">
        <v>47</v>
      </c>
      <c r="C10" s="36" t="s">
        <v>66</v>
      </c>
      <c r="D10" s="26">
        <v>1</v>
      </c>
      <c r="E10" s="27">
        <f>(VLOOKUP(C10,'Matriz de Carga'!$B$3:$C$51,2,0))*D10</f>
        <v>4460</v>
      </c>
      <c r="F10" s="12" t="s">
        <v>89</v>
      </c>
      <c r="G10" s="36" t="s">
        <v>29</v>
      </c>
      <c r="H10" s="26">
        <v>1</v>
      </c>
      <c r="I10" s="27">
        <f>(VLOOKUP(G10,'Matriz de Carga'!$B$3:$C$51,2,0))*H10</f>
        <v>49520</v>
      </c>
      <c r="J10" s="12" t="s">
        <v>67</v>
      </c>
      <c r="K10" s="36" t="s">
        <v>68</v>
      </c>
      <c r="L10" s="26">
        <v>3</v>
      </c>
      <c r="M10" s="27">
        <f>(VLOOKUP(K10,'Matriz de Carga'!$B$3:$C$51,2,0))*L10</f>
        <v>8370</v>
      </c>
      <c r="N10" s="12" t="s">
        <v>89</v>
      </c>
      <c r="O10" s="36" t="s">
        <v>29</v>
      </c>
      <c r="P10" s="26">
        <v>1</v>
      </c>
      <c r="Q10" s="27">
        <f>(VLOOKUP(O10,'Matriz de Carga'!$B$3:$C$51,2,0))*P10</f>
        <v>49520</v>
      </c>
      <c r="R10" s="12" t="s">
        <v>67</v>
      </c>
      <c r="S10" s="36" t="s">
        <v>68</v>
      </c>
      <c r="T10" s="26">
        <v>3</v>
      </c>
      <c r="U10" s="27">
        <f>(VLOOKUP(S10,'Matriz de Carga'!$B$3:$C$51,2,0))*T10</f>
        <v>8370</v>
      </c>
      <c r="V10" s="12" t="s">
        <v>89</v>
      </c>
      <c r="W10" s="36" t="s">
        <v>29</v>
      </c>
      <c r="X10" s="26">
        <v>1</v>
      </c>
      <c r="Y10" s="27">
        <f>(VLOOKUP(W10,'Matriz de Carga'!$B$3:$C$51,2,0))*X10</f>
        <v>49520</v>
      </c>
    </row>
    <row r="11" spans="2:25">
      <c r="B11" s="12" t="s">
        <v>67</v>
      </c>
      <c r="C11" s="36" t="s">
        <v>68</v>
      </c>
      <c r="D11" s="26">
        <v>3</v>
      </c>
      <c r="E11" s="27">
        <f>(VLOOKUP(C11,'Matriz de Carga'!$B$3:$C$51,2,0))*D11</f>
        <v>8370</v>
      </c>
      <c r="F11" s="12" t="s">
        <v>67</v>
      </c>
      <c r="G11" s="36" t="s">
        <v>68</v>
      </c>
      <c r="H11" s="26">
        <v>3</v>
      </c>
      <c r="I11" s="27">
        <f>(VLOOKUP(G11,'Matriz de Carga'!$B$3:$C$51,2,0))*H11</f>
        <v>8370</v>
      </c>
      <c r="J11" s="12"/>
      <c r="K11" s="36"/>
      <c r="L11" s="26"/>
      <c r="M11" s="27"/>
      <c r="N11" s="12" t="s">
        <v>35</v>
      </c>
      <c r="O11" s="42" t="s">
        <v>79</v>
      </c>
      <c r="P11" s="26">
        <v>4</v>
      </c>
      <c r="Q11" s="27">
        <f>(VLOOKUP(O11,'Matriz de Carga'!$B$3:$C$51,2,0))*P11</f>
        <v>111508</v>
      </c>
      <c r="R11" s="12"/>
      <c r="S11" s="36"/>
      <c r="T11" s="26"/>
      <c r="U11" s="27"/>
      <c r="V11" s="12" t="s">
        <v>67</v>
      </c>
      <c r="W11" s="36" t="s">
        <v>68</v>
      </c>
      <c r="X11" s="26">
        <v>3</v>
      </c>
      <c r="Y11" s="27">
        <f>(VLOOKUP(W11,'Matriz de Carga'!$B$3:$C$51,2,0))*X11</f>
        <v>8370</v>
      </c>
    </row>
    <row r="12" spans="2:25">
      <c r="B12" s="14"/>
      <c r="C12" s="38"/>
      <c r="D12" s="38"/>
      <c r="E12" s="37"/>
      <c r="F12" s="12" t="s">
        <v>92</v>
      </c>
      <c r="G12" s="36" t="s">
        <v>50</v>
      </c>
      <c r="H12" s="26">
        <v>1</v>
      </c>
      <c r="I12" s="27">
        <f>(VLOOKUP(G12,'Matriz de Carga'!$B$3:$C$51,2,0))*H12</f>
        <v>22224</v>
      </c>
      <c r="J12" s="12"/>
      <c r="K12" s="36"/>
      <c r="L12" s="26"/>
      <c r="M12" s="27"/>
      <c r="N12" s="12" t="s">
        <v>45</v>
      </c>
      <c r="O12" s="42" t="s">
        <v>46</v>
      </c>
      <c r="P12" s="26">
        <v>1</v>
      </c>
      <c r="Q12" s="27">
        <f>(VLOOKUP(O12,'Matriz de Carga'!$B$3:$C$51,2,0))*P12</f>
        <v>9782</v>
      </c>
      <c r="R12" s="12"/>
      <c r="S12" s="36"/>
      <c r="T12" s="26"/>
      <c r="U12" s="27"/>
      <c r="V12" s="12" t="s">
        <v>92</v>
      </c>
      <c r="W12" s="36" t="s">
        <v>50</v>
      </c>
      <c r="X12" s="26">
        <v>1</v>
      </c>
      <c r="Y12" s="27">
        <f>(VLOOKUP(W12,'Matriz de Carga'!$B$3:$C$51,2,0))*X12</f>
        <v>22224</v>
      </c>
    </row>
    <row r="13" spans="2:25">
      <c r="B13" s="14"/>
      <c r="C13" s="38"/>
      <c r="D13" s="38"/>
      <c r="E13" s="37"/>
      <c r="F13" s="12"/>
      <c r="G13" s="42"/>
      <c r="H13" s="26"/>
      <c r="I13" s="27"/>
      <c r="J13" s="12"/>
      <c r="K13" s="36"/>
      <c r="L13" s="40"/>
      <c r="M13" s="27"/>
      <c r="N13" s="12" t="s">
        <v>47</v>
      </c>
      <c r="O13" s="42" t="s">
        <v>48</v>
      </c>
      <c r="P13" s="26">
        <v>1</v>
      </c>
      <c r="Q13" s="27">
        <f>(VLOOKUP(O13,'Matriz de Carga'!$B$3:$C$51,2,0))*P13</f>
        <v>16000</v>
      </c>
      <c r="R13" s="12"/>
      <c r="S13" s="36"/>
      <c r="T13" s="40"/>
      <c r="U13" s="27"/>
      <c r="V13" s="12"/>
      <c r="W13" s="42"/>
      <c r="X13" s="26"/>
      <c r="Y13" s="27"/>
    </row>
    <row r="14" spans="2:25">
      <c r="B14" s="14"/>
      <c r="C14" s="38"/>
      <c r="D14" s="38"/>
      <c r="E14" s="37"/>
      <c r="F14" s="12"/>
      <c r="G14" s="42"/>
      <c r="H14" s="26"/>
      <c r="I14" s="27"/>
      <c r="J14" s="12"/>
      <c r="K14" s="36"/>
      <c r="L14" s="40"/>
      <c r="M14" s="27"/>
      <c r="N14" s="12" t="s">
        <v>118</v>
      </c>
      <c r="O14" s="42" t="s">
        <v>77</v>
      </c>
      <c r="P14" s="26">
        <v>1</v>
      </c>
      <c r="Q14" s="27">
        <f>(VLOOKUP(O14,'Matriz de Carga'!$B$3:$C$51,2,0))*P14</f>
        <v>19583</v>
      </c>
      <c r="R14" s="12"/>
      <c r="S14" s="36"/>
      <c r="T14" s="40"/>
      <c r="U14" s="27"/>
      <c r="V14" s="12"/>
      <c r="W14" s="42"/>
      <c r="X14" s="26"/>
      <c r="Y14" s="27"/>
    </row>
    <row r="15" spans="2:25">
      <c r="B15" s="14"/>
      <c r="C15" s="38"/>
      <c r="D15" s="38"/>
      <c r="E15" s="37"/>
      <c r="F15" s="12"/>
      <c r="G15" s="36"/>
      <c r="H15" s="26"/>
      <c r="I15" s="27"/>
      <c r="J15" s="12"/>
      <c r="K15" s="36"/>
      <c r="L15" s="40"/>
      <c r="M15" s="27"/>
      <c r="N15" s="12" t="s">
        <v>67</v>
      </c>
      <c r="O15" s="36" t="s">
        <v>68</v>
      </c>
      <c r="P15" s="26">
        <v>3</v>
      </c>
      <c r="Q15" s="27">
        <f>(VLOOKUP(O15,'Matriz de Carga'!$B$3:$C$51,2,0))*P15</f>
        <v>8370</v>
      </c>
      <c r="R15" s="12"/>
      <c r="S15" s="36"/>
      <c r="T15" s="40"/>
      <c r="U15" s="27"/>
      <c r="V15" s="12"/>
      <c r="W15" s="36"/>
      <c r="X15" s="26"/>
      <c r="Y15" s="27"/>
    </row>
    <row r="16" spans="2:25">
      <c r="B16" s="14"/>
      <c r="C16" s="38"/>
      <c r="D16" s="38"/>
      <c r="E16" s="37" t="str">
        <f>IFERROR(#REF!/(1-#REF!),"")</f>
        <v/>
      </c>
      <c r="F16" s="12"/>
      <c r="G16" s="36"/>
      <c r="H16" s="26"/>
      <c r="I16" s="27"/>
      <c r="J16" s="12"/>
      <c r="K16" s="36"/>
      <c r="L16" s="36"/>
      <c r="M16" s="13" t="str">
        <f>IFERROR(#REF!/(1-#REF!),"")</f>
        <v/>
      </c>
      <c r="N16" s="12" t="s">
        <v>92</v>
      </c>
      <c r="O16" s="36" t="s">
        <v>50</v>
      </c>
      <c r="P16" s="26">
        <v>1</v>
      </c>
      <c r="Q16" s="27">
        <f>(VLOOKUP(O16,'Matriz de Carga'!$B$3:$C$51,2,0))*P16</f>
        <v>22224</v>
      </c>
      <c r="R16" s="12"/>
      <c r="S16" s="36"/>
      <c r="T16" s="36"/>
      <c r="U16" s="13" t="str">
        <f>IFERROR(#REF!/(1-#REF!),"")</f>
        <v/>
      </c>
      <c r="V16" s="12"/>
      <c r="W16" s="36"/>
      <c r="X16" s="26"/>
      <c r="Y16" s="27"/>
    </row>
    <row r="17" spans="2:25">
      <c r="B17" s="14"/>
      <c r="C17" s="38"/>
      <c r="D17" s="38"/>
      <c r="E17" s="37"/>
      <c r="F17" s="12"/>
      <c r="G17" s="36"/>
      <c r="H17" s="26"/>
      <c r="I17" s="44"/>
      <c r="J17" s="12"/>
      <c r="K17" s="36"/>
      <c r="L17" s="36"/>
      <c r="M17" s="13"/>
      <c r="N17" s="12" t="s">
        <v>110</v>
      </c>
      <c r="O17" s="36" t="s">
        <v>71</v>
      </c>
      <c r="P17" s="26">
        <v>7</v>
      </c>
      <c r="Q17" s="27">
        <f>(VLOOKUP(O17,'Matriz de Carga'!$B$3:$C$51,2,0))*P17</f>
        <v>286986</v>
      </c>
      <c r="R17" s="12"/>
      <c r="S17" s="36"/>
      <c r="T17" s="36"/>
      <c r="U17" s="13"/>
      <c r="V17" s="12"/>
      <c r="W17" s="36"/>
      <c r="X17" s="36"/>
      <c r="Y17" s="13"/>
    </row>
    <row r="18" spans="2:25">
      <c r="B18" s="14"/>
      <c r="C18" s="38"/>
      <c r="D18" s="38"/>
      <c r="E18" s="37"/>
      <c r="F18" s="12"/>
      <c r="G18" s="36"/>
      <c r="H18" s="26"/>
      <c r="I18" s="44"/>
      <c r="J18" s="12"/>
      <c r="K18" s="36"/>
      <c r="L18" s="36"/>
      <c r="M18" s="13"/>
      <c r="N18" s="12" t="s">
        <v>111</v>
      </c>
      <c r="O18" s="36" t="s">
        <v>73</v>
      </c>
      <c r="P18" s="26">
        <v>2</v>
      </c>
      <c r="Q18" s="27">
        <f>(VLOOKUP(O18,'Matriz de Carga'!$B$3:$C$51,2,0))*P18</f>
        <v>3816</v>
      </c>
      <c r="R18" s="12"/>
      <c r="S18" s="36"/>
      <c r="T18" s="36"/>
      <c r="U18" s="13"/>
      <c r="V18" s="12"/>
      <c r="W18" s="36"/>
      <c r="X18" s="36"/>
      <c r="Y18" s="13"/>
    </row>
    <row r="19" spans="2:25">
      <c r="B19" s="14"/>
      <c r="C19" s="38"/>
      <c r="D19" s="38"/>
      <c r="E19" s="37"/>
      <c r="F19" s="12"/>
      <c r="G19" s="36"/>
      <c r="H19" s="26"/>
      <c r="I19" s="44"/>
      <c r="J19" s="12"/>
      <c r="K19" s="36"/>
      <c r="L19" s="36"/>
      <c r="M19" s="13"/>
      <c r="N19" s="12" t="s">
        <v>47</v>
      </c>
      <c r="O19" s="36" t="s">
        <v>74</v>
      </c>
      <c r="P19" s="26">
        <v>1</v>
      </c>
      <c r="Q19" s="27">
        <f>(VLOOKUP(O19,'Matriz de Carga'!$B$3:$C$51,2,0))*P19</f>
        <v>4831</v>
      </c>
      <c r="R19" s="12"/>
      <c r="S19" s="36"/>
      <c r="T19" s="36"/>
      <c r="U19" s="13"/>
      <c r="V19" s="12"/>
      <c r="W19" s="36"/>
      <c r="X19" s="36"/>
      <c r="Y19" s="13"/>
    </row>
    <row r="20" spans="2:25">
      <c r="B20" s="15" t="s">
        <v>96</v>
      </c>
      <c r="C20" s="39"/>
      <c r="D20" s="39"/>
      <c r="E20" s="41">
        <f>SUM(E6:E16)</f>
        <v>155375.5</v>
      </c>
      <c r="F20" s="15" t="s">
        <v>96</v>
      </c>
      <c r="G20" s="39"/>
      <c r="H20" s="39"/>
      <c r="I20" s="41">
        <f>SUM(I6:I19)</f>
        <v>234646.5</v>
      </c>
      <c r="J20" s="15" t="s">
        <v>96</v>
      </c>
      <c r="K20" s="39"/>
      <c r="L20" s="39"/>
      <c r="M20" s="16">
        <f>SUM(M6:M16)</f>
        <v>149400.5</v>
      </c>
      <c r="N20" s="15" t="s">
        <v>96</v>
      </c>
      <c r="O20" s="39"/>
      <c r="P20" s="39"/>
      <c r="Q20" s="16">
        <f>SUM(Q6:Q19)</f>
        <v>687152.5</v>
      </c>
      <c r="R20" s="15" t="s">
        <v>96</v>
      </c>
      <c r="S20" s="39"/>
      <c r="T20" s="39"/>
      <c r="U20" s="16">
        <f>SUM(U6:U19)</f>
        <v>149400.5</v>
      </c>
      <c r="V20" s="15" t="s">
        <v>96</v>
      </c>
      <c r="W20" s="39"/>
      <c r="X20" s="39"/>
      <c r="Y20" s="16">
        <f>SUM(Y6:Y16)</f>
        <v>234646.5</v>
      </c>
    </row>
    <row r="21" spans="2:25" ht="15.75" thickBot="1">
      <c r="B21" s="17" t="s">
        <v>97</v>
      </c>
      <c r="C21" s="18"/>
      <c r="D21" s="18"/>
      <c r="E21" s="19">
        <f>'Matriz de Carga'!G12</f>
        <v>15000</v>
      </c>
      <c r="F21" s="17" t="s">
        <v>97</v>
      </c>
      <c r="G21" s="20"/>
      <c r="H21" s="20"/>
      <c r="I21" s="19">
        <f>'Matriz de Carga'!G12</f>
        <v>15000</v>
      </c>
      <c r="J21" s="17" t="s">
        <v>97</v>
      </c>
      <c r="K21" s="20"/>
      <c r="L21" s="20"/>
      <c r="M21" s="21">
        <f>'Matriz de Carga'!G12</f>
        <v>15000</v>
      </c>
      <c r="N21" s="17" t="s">
        <v>97</v>
      </c>
      <c r="O21" s="20"/>
      <c r="P21" s="20"/>
      <c r="Q21" s="21">
        <f>'Matriz de Carga'!G12</f>
        <v>15000</v>
      </c>
      <c r="R21" s="17" t="s">
        <v>97</v>
      </c>
      <c r="S21" s="20"/>
      <c r="T21" s="20"/>
      <c r="U21" s="21">
        <f>'Matriz de Carga'!G12</f>
        <v>15000</v>
      </c>
      <c r="V21" s="17" t="s">
        <v>97</v>
      </c>
      <c r="W21" s="20"/>
      <c r="X21" s="20"/>
      <c r="Y21" s="21">
        <f>'Matriz de Carga'!G12</f>
        <v>15000</v>
      </c>
    </row>
    <row r="22" spans="2:25" ht="15.75" thickBot="1">
      <c r="B22" s="22" t="s">
        <v>98</v>
      </c>
      <c r="C22" s="23"/>
      <c r="D22" s="23"/>
      <c r="E22" s="24">
        <f>E20+E5+E21</f>
        <v>318695.5</v>
      </c>
      <c r="F22" s="22" t="s">
        <v>98</v>
      </c>
      <c r="G22" s="23"/>
      <c r="H22" s="23"/>
      <c r="I22" s="24">
        <f>I20+I5+I21</f>
        <v>435046.5</v>
      </c>
      <c r="J22" s="22" t="s">
        <v>98</v>
      </c>
      <c r="K22" s="23"/>
      <c r="L22" s="23"/>
      <c r="M22" s="25">
        <f>M20+M5+M21</f>
        <v>312720.5</v>
      </c>
      <c r="N22" s="22" t="s">
        <v>98</v>
      </c>
      <c r="O22" s="23"/>
      <c r="P22" s="23"/>
      <c r="Q22" s="25">
        <f>Q20+Q5+Q21</f>
        <v>980252.5</v>
      </c>
      <c r="R22" s="22" t="s">
        <v>98</v>
      </c>
      <c r="S22" s="23"/>
      <c r="T22" s="23"/>
      <c r="U22" s="25">
        <f>U20+U5+U21</f>
        <v>312720.5</v>
      </c>
      <c r="V22" s="22" t="s">
        <v>98</v>
      </c>
      <c r="W22" s="23"/>
      <c r="X22" s="23"/>
      <c r="Y22" s="25">
        <f>Y20+Y5+Y21</f>
        <v>435046.5</v>
      </c>
    </row>
    <row r="23" spans="2:25" ht="15.75" thickBot="1">
      <c r="B23" s="22" t="s">
        <v>99</v>
      </c>
      <c r="C23" s="23"/>
      <c r="D23" s="23"/>
      <c r="E23" s="24">
        <f>E22*1.19</f>
        <v>379247.64499999996</v>
      </c>
      <c r="F23" s="22" t="s">
        <v>99</v>
      </c>
      <c r="G23" s="23"/>
      <c r="H23" s="23"/>
      <c r="I23" s="24">
        <f>I22*1.19</f>
        <v>517705.33499999996</v>
      </c>
      <c r="J23" s="22" t="s">
        <v>99</v>
      </c>
      <c r="K23" s="23"/>
      <c r="L23" s="23"/>
      <c r="M23" s="25">
        <f>M22*1.19</f>
        <v>372137.39499999996</v>
      </c>
      <c r="N23" s="22" t="s">
        <v>99</v>
      </c>
      <c r="O23" s="23"/>
      <c r="P23" s="23"/>
      <c r="Q23" s="25">
        <f>Q22*1.19</f>
        <v>1166500.4749999999</v>
      </c>
      <c r="R23" s="22" t="s">
        <v>99</v>
      </c>
      <c r="S23" s="23"/>
      <c r="T23" s="23"/>
      <c r="U23" s="25">
        <f>U22*1.19</f>
        <v>372137.39499999996</v>
      </c>
      <c r="V23" s="22" t="s">
        <v>99</v>
      </c>
      <c r="W23" s="23"/>
      <c r="X23" s="23"/>
      <c r="Y23" s="25">
        <f>Y22*1.19</f>
        <v>517705.33499999996</v>
      </c>
    </row>
  </sheetData>
  <sheetProtection selectLockedCells="1" selectUnlockedCells="1"/>
  <mergeCells count="13">
    <mergeCell ref="V3:Y3"/>
    <mergeCell ref="B1:Y1"/>
    <mergeCell ref="B2:E2"/>
    <mergeCell ref="F2:I2"/>
    <mergeCell ref="J2:M2"/>
    <mergeCell ref="N2:Q2"/>
    <mergeCell ref="R2:U2"/>
    <mergeCell ref="V2:Y2"/>
    <mergeCell ref="B3:E3"/>
    <mergeCell ref="F3:I3"/>
    <mergeCell ref="J3:M3"/>
    <mergeCell ref="N3:Q3"/>
    <mergeCell ref="R3:U3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779D2-CAC5-4266-9914-146970BED812}">
  <dimension ref="B1:Y20"/>
  <sheetViews>
    <sheetView zoomScaleNormal="100" workbookViewId="0">
      <selection activeCell="R20" sqref="R20"/>
    </sheetView>
  </sheetViews>
  <sheetFormatPr baseColWidth="10" defaultColWidth="11.42578125" defaultRowHeight="15"/>
  <cols>
    <col min="1" max="1" width="2" style="1" customWidth="1"/>
    <col min="2" max="2" width="18.28515625" style="1" bestFit="1" customWidth="1"/>
    <col min="3" max="3" width="9" style="1" bestFit="1" customWidth="1"/>
    <col min="4" max="4" width="5" style="1" bestFit="1" customWidth="1"/>
    <col min="5" max="5" width="7.42578125" style="1" bestFit="1" customWidth="1"/>
    <col min="6" max="6" width="18.28515625" style="1" bestFit="1" customWidth="1"/>
    <col min="7" max="7" width="10" style="1" bestFit="1" customWidth="1"/>
    <col min="8" max="8" width="5" style="1" bestFit="1" customWidth="1"/>
    <col min="9" max="9" width="7.42578125" style="1" bestFit="1" customWidth="1"/>
    <col min="10" max="10" width="18.28515625" style="1" bestFit="1" customWidth="1"/>
    <col min="11" max="11" width="9" style="1" bestFit="1" customWidth="1"/>
    <col min="12" max="12" width="5" style="1" bestFit="1" customWidth="1"/>
    <col min="13" max="13" width="7.42578125" style="1" bestFit="1" customWidth="1"/>
    <col min="14" max="14" width="18.28515625" style="1" bestFit="1" customWidth="1"/>
    <col min="15" max="15" width="10" style="1" bestFit="1" customWidth="1"/>
    <col min="16" max="16" width="5" style="1" bestFit="1" customWidth="1"/>
    <col min="17" max="17" width="7.42578125" style="1" bestFit="1" customWidth="1"/>
    <col min="18" max="18" width="18.28515625" style="1" bestFit="1" customWidth="1"/>
    <col min="19" max="19" width="9" style="1" bestFit="1" customWidth="1"/>
    <col min="20" max="20" width="5" style="1" bestFit="1" customWidth="1"/>
    <col min="21" max="21" width="7.42578125" style="1" bestFit="1" customWidth="1"/>
    <col min="22" max="22" width="18.28515625" style="1" bestFit="1" customWidth="1"/>
    <col min="23" max="23" width="10.140625" style="1" bestFit="1" customWidth="1"/>
    <col min="24" max="24" width="5" style="1" bestFit="1" customWidth="1"/>
    <col min="25" max="25" width="7.42578125" style="1" bestFit="1" customWidth="1"/>
    <col min="26" max="16384" width="11.42578125" style="1"/>
  </cols>
  <sheetData>
    <row r="1" spans="2:25" ht="21.75" thickBot="1">
      <c r="B1" s="77" t="s">
        <v>119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9"/>
    </row>
    <row r="2" spans="2:25">
      <c r="B2" s="82" t="s">
        <v>81</v>
      </c>
      <c r="C2" s="83"/>
      <c r="D2" s="83"/>
      <c r="E2" s="83"/>
      <c r="F2" s="71" t="s">
        <v>81</v>
      </c>
      <c r="G2" s="72"/>
      <c r="H2" s="72"/>
      <c r="I2" s="72"/>
      <c r="J2" s="71" t="s">
        <v>81</v>
      </c>
      <c r="K2" s="72"/>
      <c r="L2" s="72"/>
      <c r="M2" s="73"/>
      <c r="N2" s="71" t="s">
        <v>81</v>
      </c>
      <c r="O2" s="72"/>
      <c r="P2" s="72"/>
      <c r="Q2" s="73"/>
      <c r="R2" s="71" t="s">
        <v>81</v>
      </c>
      <c r="S2" s="72"/>
      <c r="T2" s="72"/>
      <c r="U2" s="73"/>
      <c r="V2" s="71" t="s">
        <v>81</v>
      </c>
      <c r="W2" s="72"/>
      <c r="X2" s="72"/>
      <c r="Y2" s="73"/>
    </row>
    <row r="3" spans="2:25">
      <c r="B3" s="80" t="s">
        <v>125</v>
      </c>
      <c r="C3" s="81"/>
      <c r="D3" s="81"/>
      <c r="E3" s="81"/>
      <c r="F3" s="74" t="s">
        <v>126</v>
      </c>
      <c r="G3" s="75"/>
      <c r="H3" s="75"/>
      <c r="I3" s="75"/>
      <c r="J3" s="74" t="s">
        <v>127</v>
      </c>
      <c r="K3" s="75"/>
      <c r="L3" s="75"/>
      <c r="M3" s="76"/>
      <c r="N3" s="74" t="s">
        <v>128</v>
      </c>
      <c r="O3" s="75"/>
      <c r="P3" s="75"/>
      <c r="Q3" s="76"/>
      <c r="R3" s="74" t="s">
        <v>129</v>
      </c>
      <c r="S3" s="75"/>
      <c r="T3" s="75"/>
      <c r="U3" s="76"/>
      <c r="V3" s="74" t="s">
        <v>130</v>
      </c>
      <c r="W3" s="75"/>
      <c r="X3" s="75"/>
      <c r="Y3" s="76"/>
    </row>
    <row r="4" spans="2:25" ht="15.75" thickBot="1">
      <c r="B4" s="2" t="s">
        <v>14</v>
      </c>
      <c r="C4" s="3" t="s">
        <v>82</v>
      </c>
      <c r="D4" s="4" t="s">
        <v>83</v>
      </c>
      <c r="E4" s="4" t="s">
        <v>84</v>
      </c>
      <c r="F4" s="2" t="s">
        <v>14</v>
      </c>
      <c r="G4" s="3" t="s">
        <v>82</v>
      </c>
      <c r="H4" s="4" t="s">
        <v>83</v>
      </c>
      <c r="I4" s="4" t="s">
        <v>84</v>
      </c>
      <c r="J4" s="2" t="s">
        <v>14</v>
      </c>
      <c r="K4" s="3" t="s">
        <v>82</v>
      </c>
      <c r="L4" s="4" t="s">
        <v>83</v>
      </c>
      <c r="M4" s="5" t="s">
        <v>84</v>
      </c>
      <c r="N4" s="2" t="s">
        <v>14</v>
      </c>
      <c r="O4" s="3" t="s">
        <v>82</v>
      </c>
      <c r="P4" s="4" t="s">
        <v>83</v>
      </c>
      <c r="Q4" s="5" t="s">
        <v>84</v>
      </c>
      <c r="R4" s="2" t="s">
        <v>14</v>
      </c>
      <c r="S4" s="3" t="s">
        <v>82</v>
      </c>
      <c r="T4" s="4" t="s">
        <v>83</v>
      </c>
      <c r="U4" s="5" t="s">
        <v>84</v>
      </c>
      <c r="V4" s="2" t="s">
        <v>14</v>
      </c>
      <c r="W4" s="3" t="s">
        <v>82</v>
      </c>
      <c r="X4" s="4" t="s">
        <v>83</v>
      </c>
      <c r="Y4" s="5" t="s">
        <v>84</v>
      </c>
    </row>
    <row r="5" spans="2:25">
      <c r="B5" s="6" t="s">
        <v>85</v>
      </c>
      <c r="C5" s="7"/>
      <c r="D5" s="8">
        <v>1.6</v>
      </c>
      <c r="E5" s="9">
        <f>D5*'Matriz de Carga'!G4</f>
        <v>148320</v>
      </c>
      <c r="F5" s="6" t="s">
        <v>85</v>
      </c>
      <c r="G5" s="10"/>
      <c r="H5" s="8">
        <v>1.9</v>
      </c>
      <c r="I5" s="9">
        <f>H5*'Matriz de Carga'!G4</f>
        <v>176130</v>
      </c>
      <c r="J5" s="6" t="s">
        <v>85</v>
      </c>
      <c r="K5" s="10"/>
      <c r="L5" s="8">
        <v>1.6</v>
      </c>
      <c r="M5" s="11">
        <f>L5*'Matriz de Carga'!G4</f>
        <v>148320</v>
      </c>
      <c r="N5" s="6" t="s">
        <v>85</v>
      </c>
      <c r="O5" s="10"/>
      <c r="P5" s="8">
        <v>1.9</v>
      </c>
      <c r="Q5" s="11">
        <f>P5*'Matriz de Carga'!G4</f>
        <v>176130</v>
      </c>
      <c r="R5" s="6" t="s">
        <v>85</v>
      </c>
      <c r="S5" s="10"/>
      <c r="T5" s="8">
        <v>1.6</v>
      </c>
      <c r="U5" s="11">
        <f>T5*'Matriz de Carga'!G4</f>
        <v>148320</v>
      </c>
      <c r="V5" s="6" t="s">
        <v>85</v>
      </c>
      <c r="W5" s="10"/>
      <c r="X5" s="8">
        <v>2.4</v>
      </c>
      <c r="Y5" s="11">
        <f>X5*'Matriz de Carga'!G4</f>
        <v>222480</v>
      </c>
    </row>
    <row r="6" spans="2:25">
      <c r="B6" s="12"/>
      <c r="C6" s="36"/>
      <c r="D6" s="26"/>
      <c r="E6" s="37"/>
      <c r="F6" s="12"/>
      <c r="G6" s="36"/>
      <c r="H6" s="26"/>
      <c r="I6" s="37"/>
      <c r="J6" s="12"/>
      <c r="K6" s="36"/>
      <c r="L6" s="26"/>
      <c r="M6" s="13"/>
      <c r="N6" s="12"/>
      <c r="O6" s="36"/>
      <c r="P6" s="26"/>
      <c r="Q6" s="13"/>
      <c r="R6" s="12"/>
      <c r="S6" s="36"/>
      <c r="T6" s="26"/>
      <c r="U6" s="13"/>
      <c r="V6" s="12"/>
      <c r="W6" s="36"/>
      <c r="X6" s="26"/>
      <c r="Y6" s="13"/>
    </row>
    <row r="7" spans="2:25">
      <c r="B7" s="12" t="s">
        <v>89</v>
      </c>
      <c r="C7" s="36" t="s">
        <v>55</v>
      </c>
      <c r="D7" s="26">
        <v>1</v>
      </c>
      <c r="E7" s="27">
        <f>(VLOOKUP(C7,'Matriz de Carga'!$B$3:$C$51,2,0))*D7</f>
        <v>63227</v>
      </c>
      <c r="F7" s="12" t="s">
        <v>89</v>
      </c>
      <c r="G7" s="36" t="s">
        <v>55</v>
      </c>
      <c r="H7" s="26">
        <v>1</v>
      </c>
      <c r="I7" s="27">
        <f>(VLOOKUP(G7,'Matriz de Carga'!$B$3:$C$51,2,0))*H7</f>
        <v>63227</v>
      </c>
      <c r="J7" s="12" t="s">
        <v>89</v>
      </c>
      <c r="K7" s="36" t="s">
        <v>55</v>
      </c>
      <c r="L7" s="26">
        <v>1</v>
      </c>
      <c r="M7" s="27">
        <f>(VLOOKUP(K7,'Matriz de Carga'!$B$3:$C$51,2,0))*L7</f>
        <v>63227</v>
      </c>
      <c r="N7" s="12" t="s">
        <v>89</v>
      </c>
      <c r="O7" s="36" t="s">
        <v>55</v>
      </c>
      <c r="P7" s="26">
        <v>1</v>
      </c>
      <c r="Q7" s="27">
        <f>(VLOOKUP(O7,'Matriz de Carga'!$B$3:$C$51,2,0))*P7</f>
        <v>63227</v>
      </c>
      <c r="R7" s="12" t="s">
        <v>89</v>
      </c>
      <c r="S7" s="36" t="s">
        <v>55</v>
      </c>
      <c r="T7" s="26">
        <v>1</v>
      </c>
      <c r="U7" s="27">
        <f>(VLOOKUP(S7,'Matriz de Carga'!$B$3:$C$51,2,0))*T7</f>
        <v>63227</v>
      </c>
      <c r="V7" s="12" t="s">
        <v>89</v>
      </c>
      <c r="W7" s="36" t="s">
        <v>55</v>
      </c>
      <c r="X7" s="26">
        <v>1</v>
      </c>
      <c r="Y7" s="27">
        <f>(VLOOKUP(W7,'Matriz de Carga'!$B$3:$C$51,2,0))*X7</f>
        <v>63227</v>
      </c>
    </row>
    <row r="8" spans="2:25">
      <c r="B8" s="12"/>
      <c r="C8" s="36"/>
      <c r="D8" s="26"/>
      <c r="E8" s="27"/>
      <c r="F8" s="12" t="s">
        <v>92</v>
      </c>
      <c r="G8" s="36" t="s">
        <v>50</v>
      </c>
      <c r="H8" s="26">
        <v>1</v>
      </c>
      <c r="I8" s="27">
        <f>(VLOOKUP(G8,'Matriz de Carga'!$B$3:$C$51,2,0))*H8</f>
        <v>22224</v>
      </c>
      <c r="J8" s="12"/>
      <c r="K8" s="36"/>
      <c r="L8" s="26"/>
      <c r="M8" s="27"/>
      <c r="N8" s="12" t="s">
        <v>92</v>
      </c>
      <c r="O8" s="36" t="s">
        <v>50</v>
      </c>
      <c r="P8" s="26">
        <v>1</v>
      </c>
      <c r="Q8" s="27">
        <f>(VLOOKUP(O8,'Matriz de Carga'!$B$3:$C$51,2,0))*P8</f>
        <v>22224</v>
      </c>
      <c r="R8" s="12"/>
      <c r="S8" s="36"/>
      <c r="T8" s="26"/>
      <c r="U8" s="27"/>
      <c r="V8" s="12" t="s">
        <v>92</v>
      </c>
      <c r="W8" s="36" t="s">
        <v>50</v>
      </c>
      <c r="X8" s="26">
        <v>1</v>
      </c>
      <c r="Y8" s="27">
        <f>(VLOOKUP(W8,'Matriz de Carga'!$B$3:$C$51,2,0))*X8</f>
        <v>22224</v>
      </c>
    </row>
    <row r="9" spans="2:25">
      <c r="B9" s="12"/>
      <c r="C9" s="36"/>
      <c r="D9" s="26"/>
      <c r="E9" s="27"/>
      <c r="F9" s="12"/>
      <c r="G9" s="36"/>
      <c r="H9" s="26"/>
      <c r="I9" s="27"/>
      <c r="J9" s="12"/>
      <c r="K9" s="36"/>
      <c r="L9" s="26"/>
      <c r="M9" s="27"/>
      <c r="N9" s="12"/>
      <c r="O9" s="36"/>
      <c r="P9" s="26"/>
      <c r="Q9" s="27"/>
      <c r="R9" s="12"/>
      <c r="S9" s="36"/>
      <c r="T9" s="26"/>
      <c r="U9" s="27"/>
      <c r="V9" s="12" t="s">
        <v>56</v>
      </c>
      <c r="W9" s="36" t="s">
        <v>57</v>
      </c>
      <c r="X9" s="26">
        <v>0.84</v>
      </c>
      <c r="Y9" s="27">
        <f>(VLOOKUP(W9,'Matriz de Carga'!$B$3:$C$51,2,0))*X9</f>
        <v>178890.6</v>
      </c>
    </row>
    <row r="10" spans="2:25">
      <c r="B10" s="12"/>
      <c r="C10" s="36"/>
      <c r="D10" s="26"/>
      <c r="E10" s="27"/>
      <c r="F10" s="12"/>
      <c r="G10" s="42"/>
      <c r="H10" s="26"/>
      <c r="I10" s="27"/>
      <c r="J10" s="12"/>
      <c r="K10" s="36"/>
      <c r="L10" s="26"/>
      <c r="M10" s="27"/>
      <c r="N10" s="12"/>
      <c r="O10" s="42"/>
      <c r="P10" s="26"/>
      <c r="Q10" s="27"/>
      <c r="R10" s="12"/>
      <c r="S10" s="36"/>
      <c r="T10" s="26"/>
      <c r="U10" s="27"/>
      <c r="V10" s="45" t="s">
        <v>113</v>
      </c>
      <c r="W10" s="36"/>
      <c r="X10" s="26"/>
      <c r="Y10" s="27"/>
    </row>
    <row r="11" spans="2:25">
      <c r="B11" s="12"/>
      <c r="C11" s="36"/>
      <c r="D11" s="26"/>
      <c r="E11" s="27"/>
      <c r="F11" s="12"/>
      <c r="G11" s="36"/>
      <c r="H11" s="26"/>
      <c r="I11" s="27"/>
      <c r="J11" s="12"/>
      <c r="K11" s="36"/>
      <c r="L11" s="26"/>
      <c r="M11" s="27"/>
      <c r="N11" s="12"/>
      <c r="O11" s="36"/>
      <c r="P11" s="26"/>
      <c r="Q11" s="27"/>
      <c r="R11" s="12"/>
      <c r="S11" s="36"/>
      <c r="T11" s="26"/>
      <c r="U11" s="27"/>
      <c r="V11" s="12"/>
      <c r="W11" s="36"/>
      <c r="X11" s="26"/>
      <c r="Y11" s="27"/>
    </row>
    <row r="12" spans="2:25">
      <c r="B12" s="14"/>
      <c r="C12" s="38"/>
      <c r="D12" s="38"/>
      <c r="E12" s="37"/>
      <c r="F12" s="12"/>
      <c r="G12" s="36"/>
      <c r="H12" s="26"/>
      <c r="I12" s="27"/>
      <c r="J12" s="12"/>
      <c r="K12" s="36"/>
      <c r="L12" s="26"/>
      <c r="M12" s="27"/>
      <c r="N12" s="12"/>
      <c r="O12" s="36"/>
      <c r="P12" s="26"/>
      <c r="Q12" s="27"/>
      <c r="R12" s="12"/>
      <c r="S12" s="36"/>
      <c r="T12" s="26"/>
      <c r="U12" s="27"/>
      <c r="V12" s="12"/>
      <c r="W12" s="36"/>
      <c r="X12" s="26"/>
      <c r="Y12" s="27"/>
    </row>
    <row r="13" spans="2:25">
      <c r="B13" s="14"/>
      <c r="C13" s="38"/>
      <c r="D13" s="38"/>
      <c r="E13" s="37"/>
      <c r="F13" s="12"/>
      <c r="G13" s="36"/>
      <c r="H13" s="26"/>
      <c r="I13" s="27"/>
      <c r="J13" s="12"/>
      <c r="K13" s="36"/>
      <c r="L13" s="40"/>
      <c r="M13" s="27"/>
      <c r="N13" s="12"/>
      <c r="O13" s="36"/>
      <c r="P13" s="26"/>
      <c r="Q13" s="27"/>
      <c r="R13" s="12"/>
      <c r="S13" s="36"/>
      <c r="T13" s="40"/>
      <c r="U13" s="27"/>
      <c r="V13" s="12"/>
      <c r="W13" s="36"/>
      <c r="X13" s="26"/>
      <c r="Y13" s="27"/>
    </row>
    <row r="14" spans="2:25">
      <c r="B14" s="14"/>
      <c r="C14" s="38"/>
      <c r="D14" s="38"/>
      <c r="E14" s="37"/>
      <c r="F14" s="12"/>
      <c r="G14" s="36"/>
      <c r="H14" s="36"/>
      <c r="I14" s="37"/>
      <c r="J14" s="12"/>
      <c r="K14" s="36"/>
      <c r="L14" s="40"/>
      <c r="M14" s="27"/>
      <c r="N14" s="12"/>
      <c r="O14" s="36"/>
      <c r="P14" s="26"/>
      <c r="Q14" s="27"/>
      <c r="R14" s="12"/>
      <c r="S14" s="36"/>
      <c r="T14" s="40"/>
      <c r="U14" s="27"/>
      <c r="V14" s="12"/>
      <c r="W14" s="36"/>
      <c r="X14" s="40"/>
      <c r="Y14" s="27"/>
    </row>
    <row r="15" spans="2:25">
      <c r="B15" s="14"/>
      <c r="C15" s="38"/>
      <c r="D15" s="38"/>
      <c r="E15" s="37"/>
      <c r="F15" s="12"/>
      <c r="G15" s="36"/>
      <c r="H15" s="36"/>
      <c r="I15" s="37"/>
      <c r="J15" s="12"/>
      <c r="K15" s="36"/>
      <c r="L15" s="40"/>
      <c r="M15" s="27"/>
      <c r="N15" s="12"/>
      <c r="O15" s="36"/>
      <c r="P15" s="26"/>
      <c r="Q15" s="27"/>
      <c r="R15" s="12"/>
      <c r="S15" s="36"/>
      <c r="T15" s="40"/>
      <c r="U15" s="27"/>
      <c r="V15" s="12"/>
      <c r="W15" s="36"/>
      <c r="X15" s="40"/>
      <c r="Y15" s="27"/>
    </row>
    <row r="16" spans="2:25">
      <c r="B16" s="14"/>
      <c r="C16" s="38"/>
      <c r="D16" s="38"/>
      <c r="E16" s="37" t="str">
        <f>IFERROR(#REF!/(1-#REF!),"")</f>
        <v/>
      </c>
      <c r="F16" s="12"/>
      <c r="G16" s="36"/>
      <c r="H16" s="36"/>
      <c r="I16" s="37" t="str">
        <f>IFERROR(#REF!/(1-#REF!),"")</f>
        <v/>
      </c>
      <c r="J16" s="12"/>
      <c r="K16" s="36"/>
      <c r="L16" s="36"/>
      <c r="M16" s="13" t="str">
        <f>IFERROR(#REF!/(1-#REF!),"")</f>
        <v/>
      </c>
      <c r="N16" s="12"/>
      <c r="O16" s="36"/>
      <c r="P16" s="26"/>
      <c r="Q16" s="27"/>
      <c r="R16" s="12"/>
      <c r="S16" s="36"/>
      <c r="T16" s="36"/>
      <c r="U16" s="13"/>
      <c r="V16" s="12"/>
      <c r="W16" s="36"/>
      <c r="X16" s="36"/>
      <c r="Y16" s="13"/>
    </row>
    <row r="17" spans="2:25">
      <c r="B17" s="15" t="s">
        <v>96</v>
      </c>
      <c r="C17" s="39"/>
      <c r="D17" s="39"/>
      <c r="E17" s="41">
        <f>SUM(E6:E16)</f>
        <v>63227</v>
      </c>
      <c r="F17" s="15" t="s">
        <v>96</v>
      </c>
      <c r="G17" s="39"/>
      <c r="H17" s="39"/>
      <c r="I17" s="41">
        <f>SUM(I6:I16)</f>
        <v>85451</v>
      </c>
      <c r="J17" s="15" t="s">
        <v>96</v>
      </c>
      <c r="K17" s="39"/>
      <c r="L17" s="39"/>
      <c r="M17" s="16">
        <f>SUM(M6:M16)</f>
        <v>63227</v>
      </c>
      <c r="N17" s="15" t="s">
        <v>96</v>
      </c>
      <c r="O17" s="39"/>
      <c r="P17" s="39"/>
      <c r="Q17" s="16">
        <f>SUM(Q6:Q16)</f>
        <v>85451</v>
      </c>
      <c r="R17" s="15" t="s">
        <v>96</v>
      </c>
      <c r="S17" s="39"/>
      <c r="T17" s="39"/>
      <c r="U17" s="16">
        <f>SUM(U6:U16)</f>
        <v>63227</v>
      </c>
      <c r="V17" s="15" t="s">
        <v>96</v>
      </c>
      <c r="W17" s="39"/>
      <c r="X17" s="39"/>
      <c r="Y17" s="16">
        <f>SUM(Y6:Y16)</f>
        <v>264341.59999999998</v>
      </c>
    </row>
    <row r="18" spans="2:25" ht="15.75" thickBot="1">
      <c r="B18" s="17" t="s">
        <v>97</v>
      </c>
      <c r="C18" s="18"/>
      <c r="D18" s="18"/>
      <c r="E18" s="19">
        <f>'Matriz de Carga'!G12</f>
        <v>15000</v>
      </c>
      <c r="F18" s="17" t="s">
        <v>97</v>
      </c>
      <c r="G18" s="20"/>
      <c r="H18" s="20"/>
      <c r="I18" s="19">
        <f>'Matriz de Carga'!G12</f>
        <v>15000</v>
      </c>
      <c r="J18" s="17" t="s">
        <v>97</v>
      </c>
      <c r="K18" s="20"/>
      <c r="L18" s="20"/>
      <c r="M18" s="21">
        <f>'Matriz de Carga'!G12</f>
        <v>15000</v>
      </c>
      <c r="N18" s="17" t="s">
        <v>97</v>
      </c>
      <c r="O18" s="20"/>
      <c r="P18" s="20"/>
      <c r="Q18" s="21">
        <f>'Matriz de Carga'!G12</f>
        <v>15000</v>
      </c>
      <c r="R18" s="17" t="s">
        <v>97</v>
      </c>
      <c r="S18" s="20"/>
      <c r="T18" s="20"/>
      <c r="U18" s="21">
        <f>'Matriz de Carga'!G12</f>
        <v>15000</v>
      </c>
      <c r="V18" s="17" t="s">
        <v>97</v>
      </c>
      <c r="W18" s="20"/>
      <c r="X18" s="20"/>
      <c r="Y18" s="21">
        <f>'Matriz de Carga'!G12</f>
        <v>15000</v>
      </c>
    </row>
    <row r="19" spans="2:25" ht="15.75" thickBot="1">
      <c r="B19" s="22" t="s">
        <v>98</v>
      </c>
      <c r="C19" s="23"/>
      <c r="D19" s="23"/>
      <c r="E19" s="24">
        <f>E17+E5+E18</f>
        <v>226547</v>
      </c>
      <c r="F19" s="22" t="s">
        <v>98</v>
      </c>
      <c r="G19" s="23"/>
      <c r="H19" s="23"/>
      <c r="I19" s="24">
        <f>I17+I5+I18</f>
        <v>276581</v>
      </c>
      <c r="J19" s="22" t="s">
        <v>98</v>
      </c>
      <c r="K19" s="23"/>
      <c r="L19" s="23"/>
      <c r="M19" s="25">
        <f>M17+M5+M18</f>
        <v>226547</v>
      </c>
      <c r="N19" s="22" t="s">
        <v>98</v>
      </c>
      <c r="O19" s="23"/>
      <c r="P19" s="23"/>
      <c r="Q19" s="25">
        <f>Q17+Q5+Q18</f>
        <v>276581</v>
      </c>
      <c r="R19" s="22" t="s">
        <v>98</v>
      </c>
      <c r="S19" s="23"/>
      <c r="T19" s="23"/>
      <c r="U19" s="25">
        <f>U17+U5+U18</f>
        <v>226547</v>
      </c>
      <c r="V19" s="22" t="s">
        <v>98</v>
      </c>
      <c r="W19" s="23"/>
      <c r="X19" s="23"/>
      <c r="Y19" s="25">
        <f>Y17+Y5+Y18</f>
        <v>501821.6</v>
      </c>
    </row>
    <row r="20" spans="2:25" ht="15.75" thickBot="1">
      <c r="B20" s="22" t="s">
        <v>99</v>
      </c>
      <c r="C20" s="23"/>
      <c r="D20" s="23"/>
      <c r="E20" s="24">
        <f>E19*1.19</f>
        <v>269590.93</v>
      </c>
      <c r="F20" s="22" t="s">
        <v>99</v>
      </c>
      <c r="G20" s="23"/>
      <c r="H20" s="23"/>
      <c r="I20" s="24">
        <f>I19*1.19</f>
        <v>329131.39</v>
      </c>
      <c r="J20" s="22" t="s">
        <v>99</v>
      </c>
      <c r="K20" s="23"/>
      <c r="L20" s="23"/>
      <c r="M20" s="25">
        <f>M19*1.19</f>
        <v>269590.93</v>
      </c>
      <c r="N20" s="22" t="s">
        <v>99</v>
      </c>
      <c r="O20" s="23"/>
      <c r="P20" s="23"/>
      <c r="Q20" s="25">
        <f>Q19*1.19</f>
        <v>329131.39</v>
      </c>
      <c r="R20" s="22" t="s">
        <v>99</v>
      </c>
      <c r="S20" s="23"/>
      <c r="T20" s="23"/>
      <c r="U20" s="25">
        <f>U19*1.19</f>
        <v>269590.93</v>
      </c>
      <c r="V20" s="22" t="s">
        <v>99</v>
      </c>
      <c r="W20" s="23"/>
      <c r="X20" s="23"/>
      <c r="Y20" s="25">
        <f>Y19*1.19</f>
        <v>597167.70399999991</v>
      </c>
    </row>
  </sheetData>
  <sheetProtection selectLockedCells="1" selectUnlockedCells="1"/>
  <mergeCells count="13">
    <mergeCell ref="V3:Y3"/>
    <mergeCell ref="B1:Y1"/>
    <mergeCell ref="B2:E2"/>
    <mergeCell ref="F2:I2"/>
    <mergeCell ref="J2:M2"/>
    <mergeCell ref="N2:Q2"/>
    <mergeCell ref="R2:U2"/>
    <mergeCell ref="V2:Y2"/>
    <mergeCell ref="B3:E3"/>
    <mergeCell ref="F3:I3"/>
    <mergeCell ref="J3:M3"/>
    <mergeCell ref="N3:Q3"/>
    <mergeCell ref="R3:U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5622B-C1D2-4788-9243-3AF294B92A75}">
  <sheetPr>
    <tabColor rgb="FFFFFF00"/>
  </sheetPr>
  <dimension ref="A1:H53"/>
  <sheetViews>
    <sheetView showGridLines="0" zoomScale="80" zoomScaleNormal="80" workbookViewId="0">
      <selection activeCell="G14" sqref="G14"/>
    </sheetView>
  </sheetViews>
  <sheetFormatPr baseColWidth="10" defaultColWidth="11.42578125" defaultRowHeight="15"/>
  <cols>
    <col min="1" max="1" width="32.140625" style="1" bestFit="1" customWidth="1"/>
    <col min="2" max="2" width="15.42578125" style="1" bestFit="1" customWidth="1"/>
    <col min="3" max="3" width="38.42578125" style="1" bestFit="1" customWidth="1"/>
    <col min="4" max="4" width="40.140625" style="1" bestFit="1" customWidth="1"/>
    <col min="5" max="5" width="11.42578125" style="1"/>
    <col min="6" max="6" width="68.7109375" style="1" bestFit="1" customWidth="1"/>
    <col min="7" max="7" width="26.5703125" style="1" bestFit="1" customWidth="1"/>
    <col min="8" max="8" width="27.85546875" style="1" bestFit="1" customWidth="1"/>
    <col min="9" max="16384" width="11.42578125" style="1"/>
  </cols>
  <sheetData>
    <row r="1" spans="1:8" ht="16.5" thickTop="1" thickBot="1">
      <c r="B1" s="56" t="s">
        <v>13</v>
      </c>
      <c r="C1" s="57"/>
      <c r="D1" s="57"/>
      <c r="E1" s="57"/>
      <c r="F1" s="57"/>
      <c r="G1" s="57"/>
      <c r="H1" s="58"/>
    </row>
    <row r="2" spans="1:8" ht="16.5" thickTop="1" thickBot="1"/>
    <row r="3" spans="1:8" ht="16.5" thickTop="1" thickBot="1">
      <c r="A3" s="31" t="s">
        <v>14</v>
      </c>
      <c r="B3" s="31" t="s">
        <v>15</v>
      </c>
      <c r="C3" s="31" t="s">
        <v>16</v>
      </c>
      <c r="D3" s="31" t="s">
        <v>17</v>
      </c>
      <c r="F3" s="32" t="s">
        <v>18</v>
      </c>
      <c r="G3" s="32" t="s">
        <v>17</v>
      </c>
      <c r="H3" s="32" t="s">
        <v>19</v>
      </c>
    </row>
    <row r="4" spans="1:8" ht="17.25" customHeight="1" thickTop="1" thickBot="1">
      <c r="A4" s="34" t="s">
        <v>20</v>
      </c>
      <c r="B4" s="34" t="s">
        <v>75</v>
      </c>
      <c r="C4" s="30">
        <v>13155</v>
      </c>
      <c r="D4" s="33">
        <f t="shared" ref="D4" si="0">C4*1.19</f>
        <v>15654.449999999999</v>
      </c>
      <c r="F4" s="63" t="s">
        <v>21</v>
      </c>
      <c r="G4" s="65">
        <v>92700</v>
      </c>
      <c r="H4" s="59">
        <f>+G4*1.19</f>
        <v>110313</v>
      </c>
    </row>
    <row r="5" spans="1:8" ht="17.25" customHeight="1" thickTop="1" thickBot="1">
      <c r="A5" s="34" t="s">
        <v>20</v>
      </c>
      <c r="B5" s="34" t="s">
        <v>22</v>
      </c>
      <c r="C5" s="30">
        <v>13762</v>
      </c>
      <c r="D5" s="33">
        <f>C5*1.19</f>
        <v>16376.779999999999</v>
      </c>
      <c r="F5" s="64"/>
      <c r="G5" s="66"/>
      <c r="H5" s="60"/>
    </row>
    <row r="6" spans="1:8" ht="17.25" customHeight="1" thickTop="1" thickBot="1">
      <c r="A6" s="34" t="s">
        <v>23</v>
      </c>
      <c r="B6" s="34" t="s">
        <v>24</v>
      </c>
      <c r="C6" s="30">
        <v>35420</v>
      </c>
      <c r="D6" s="33">
        <f>C6*1.19</f>
        <v>42149.799999999996</v>
      </c>
      <c r="F6" s="67" t="s">
        <v>25</v>
      </c>
      <c r="G6" s="65">
        <v>15900</v>
      </c>
      <c r="H6" s="61">
        <f t="shared" ref="H6" si="1">+G6*1.19</f>
        <v>18921</v>
      </c>
    </row>
    <row r="7" spans="1:8" ht="17.25" customHeight="1" thickTop="1" thickBot="1">
      <c r="A7" s="34" t="s">
        <v>23</v>
      </c>
      <c r="B7" s="34" t="s">
        <v>24</v>
      </c>
      <c r="C7" s="30">
        <v>35420</v>
      </c>
      <c r="D7" s="33">
        <f t="shared" ref="D7:D9" si="2">C7*1.19</f>
        <v>42149.799999999996</v>
      </c>
      <c r="F7" s="68"/>
      <c r="G7" s="66"/>
      <c r="H7" s="62"/>
    </row>
    <row r="8" spans="1:8" ht="17.25" customHeight="1" thickTop="1" thickBot="1">
      <c r="A8" s="34" t="s">
        <v>23</v>
      </c>
      <c r="B8" s="34" t="s">
        <v>26</v>
      </c>
      <c r="C8" s="30">
        <v>32372</v>
      </c>
      <c r="D8" s="33">
        <f t="shared" ref="D8" si="3">C8*1.19</f>
        <v>38522.68</v>
      </c>
      <c r="F8" s="67" t="s">
        <v>27</v>
      </c>
      <c r="G8" s="65">
        <v>15990</v>
      </c>
      <c r="H8" s="61">
        <f t="shared" ref="H8" si="4">+G8*1.19</f>
        <v>19028.099999999999</v>
      </c>
    </row>
    <row r="9" spans="1:8" ht="17.25" customHeight="1" thickTop="1" thickBot="1">
      <c r="A9" s="34" t="s">
        <v>28</v>
      </c>
      <c r="B9" s="34" t="s">
        <v>29</v>
      </c>
      <c r="C9" s="30">
        <v>49520</v>
      </c>
      <c r="D9" s="33">
        <f t="shared" si="2"/>
        <v>58928.799999999996</v>
      </c>
      <c r="F9" s="68"/>
      <c r="G9" s="66"/>
      <c r="H9" s="62"/>
    </row>
    <row r="10" spans="1:8" ht="17.25" customHeight="1" thickTop="1" thickBot="1">
      <c r="A10" s="34" t="s">
        <v>30</v>
      </c>
      <c r="B10" s="34" t="s">
        <v>31</v>
      </c>
      <c r="C10" s="30">
        <v>58908</v>
      </c>
      <c r="D10" s="33">
        <f t="shared" ref="D10" si="5">C10*1.19</f>
        <v>70100.52</v>
      </c>
      <c r="F10" s="67" t="s">
        <v>32</v>
      </c>
      <c r="G10" s="65">
        <v>17185</v>
      </c>
      <c r="H10" s="61">
        <f t="shared" ref="H10" si="6">+G10*1.19</f>
        <v>20450.149999999998</v>
      </c>
    </row>
    <row r="11" spans="1:8" ht="17.25" customHeight="1" thickTop="1" thickBot="1">
      <c r="A11" s="34" t="s">
        <v>30</v>
      </c>
      <c r="B11" s="34" t="s">
        <v>33</v>
      </c>
      <c r="C11" s="30">
        <v>37157</v>
      </c>
      <c r="D11" s="33">
        <f t="shared" ref="D11:D33" si="7">C11*1.19</f>
        <v>44216.829999999994</v>
      </c>
      <c r="F11" s="68"/>
      <c r="G11" s="66"/>
      <c r="H11" s="62"/>
    </row>
    <row r="12" spans="1:8" ht="17.25" customHeight="1" thickTop="1" thickBot="1">
      <c r="A12" s="34" t="s">
        <v>30</v>
      </c>
      <c r="B12" s="34" t="s">
        <v>134</v>
      </c>
      <c r="C12" s="30">
        <v>23752</v>
      </c>
      <c r="D12" s="33">
        <f t="shared" ref="D12" si="8">C12*1.19</f>
        <v>28264.879999999997</v>
      </c>
      <c r="F12" s="67" t="s">
        <v>34</v>
      </c>
      <c r="G12" s="69">
        <v>15000</v>
      </c>
      <c r="H12" s="61">
        <f t="shared" ref="H12" si="9">+G12*1.19</f>
        <v>17850</v>
      </c>
    </row>
    <row r="13" spans="1:8" ht="17.25" customHeight="1" thickTop="1" thickBot="1">
      <c r="A13" s="34" t="s">
        <v>35</v>
      </c>
      <c r="B13" s="34" t="s">
        <v>36</v>
      </c>
      <c r="C13" s="30">
        <v>29327</v>
      </c>
      <c r="D13" s="33">
        <f t="shared" si="7"/>
        <v>34899.129999999997</v>
      </c>
      <c r="F13" s="68"/>
      <c r="G13" s="70"/>
      <c r="H13" s="62"/>
    </row>
    <row r="14" spans="1:8" ht="16.5" thickTop="1" thickBot="1">
      <c r="A14" s="34" t="s">
        <v>37</v>
      </c>
      <c r="B14" s="34" t="s">
        <v>38</v>
      </c>
      <c r="C14" s="30">
        <v>46905</v>
      </c>
      <c r="D14" s="33">
        <f t="shared" si="7"/>
        <v>55816.95</v>
      </c>
    </row>
    <row r="15" spans="1:8" ht="16.5" thickTop="1" thickBot="1">
      <c r="A15" s="34" t="s">
        <v>37</v>
      </c>
      <c r="B15" s="34" t="s">
        <v>39</v>
      </c>
      <c r="C15" s="30">
        <v>33515</v>
      </c>
      <c r="D15" s="33">
        <f t="shared" ref="D15" si="10">C15*1.19</f>
        <v>39882.85</v>
      </c>
    </row>
    <row r="16" spans="1:8" ht="16.5" thickTop="1" thickBot="1">
      <c r="A16" s="34" t="s">
        <v>37</v>
      </c>
      <c r="B16" s="34" t="s">
        <v>40</v>
      </c>
      <c r="C16" s="30">
        <v>45349</v>
      </c>
      <c r="D16" s="33">
        <f t="shared" ref="D16" si="11">C16*1.19</f>
        <v>53965.31</v>
      </c>
    </row>
    <row r="17" spans="1:4" ht="16.5" thickTop="1" thickBot="1">
      <c r="A17" s="34" t="s">
        <v>41</v>
      </c>
      <c r="B17" s="34" t="s">
        <v>42</v>
      </c>
      <c r="C17" s="30">
        <v>35984</v>
      </c>
      <c r="D17" s="33">
        <f t="shared" ref="D17:D21" si="12">C17*1.19</f>
        <v>42820.959999999999</v>
      </c>
    </row>
    <row r="18" spans="1:4" ht="16.5" thickTop="1" thickBot="1">
      <c r="A18" s="34" t="s">
        <v>35</v>
      </c>
      <c r="B18" s="34" t="s">
        <v>43</v>
      </c>
      <c r="C18" s="30">
        <v>29801</v>
      </c>
      <c r="D18" s="33">
        <f t="shared" si="12"/>
        <v>35463.189999999995</v>
      </c>
    </row>
    <row r="19" spans="1:4" ht="16.5" thickTop="1" thickBot="1">
      <c r="A19" s="34" t="s">
        <v>30</v>
      </c>
      <c r="B19" s="34" t="s">
        <v>44</v>
      </c>
      <c r="C19" s="30">
        <v>56588</v>
      </c>
      <c r="D19" s="33">
        <f t="shared" si="12"/>
        <v>67339.72</v>
      </c>
    </row>
    <row r="20" spans="1:4" ht="16.5" thickTop="1" thickBot="1">
      <c r="A20" s="34" t="s">
        <v>45</v>
      </c>
      <c r="B20" s="34" t="s">
        <v>46</v>
      </c>
      <c r="C20" s="30">
        <v>9782</v>
      </c>
      <c r="D20" s="33">
        <f t="shared" si="12"/>
        <v>11640.58</v>
      </c>
    </row>
    <row r="21" spans="1:4" ht="16.5" thickTop="1" thickBot="1">
      <c r="A21" s="34" t="s">
        <v>47</v>
      </c>
      <c r="B21" s="34" t="s">
        <v>48</v>
      </c>
      <c r="C21" s="30">
        <v>16000</v>
      </c>
      <c r="D21" s="33">
        <f t="shared" si="12"/>
        <v>19040</v>
      </c>
    </row>
    <row r="22" spans="1:4" ht="16.5" thickTop="1" thickBot="1">
      <c r="A22" s="34" t="s">
        <v>49</v>
      </c>
      <c r="B22" s="34" t="s">
        <v>50</v>
      </c>
      <c r="C22" s="30">
        <v>22224</v>
      </c>
      <c r="D22" s="33">
        <f t="shared" si="7"/>
        <v>26446.559999999998</v>
      </c>
    </row>
    <row r="23" spans="1:4" ht="16.5" thickTop="1" thickBot="1">
      <c r="A23" s="34" t="s">
        <v>51</v>
      </c>
      <c r="B23" s="34" t="s">
        <v>52</v>
      </c>
      <c r="C23" s="30">
        <v>82203</v>
      </c>
      <c r="D23" s="33">
        <f t="shared" si="7"/>
        <v>97821.569999999992</v>
      </c>
    </row>
    <row r="24" spans="1:4" ht="16.5" thickTop="1" thickBot="1">
      <c r="A24" s="34" t="s">
        <v>53</v>
      </c>
      <c r="B24" s="34" t="s">
        <v>54</v>
      </c>
      <c r="C24" s="30">
        <v>8676</v>
      </c>
      <c r="D24" s="33">
        <f t="shared" si="7"/>
        <v>10324.439999999999</v>
      </c>
    </row>
    <row r="25" spans="1:4" ht="16.5" thickTop="1" thickBot="1">
      <c r="A25" s="34" t="s">
        <v>28</v>
      </c>
      <c r="B25" s="34" t="s">
        <v>55</v>
      </c>
      <c r="C25" s="30">
        <v>63227</v>
      </c>
      <c r="D25" s="33">
        <f t="shared" si="7"/>
        <v>75240.12999999999</v>
      </c>
    </row>
    <row r="26" spans="1:4" ht="16.5" thickTop="1" thickBot="1">
      <c r="A26" s="34" t="s">
        <v>56</v>
      </c>
      <c r="B26" s="34" t="s">
        <v>57</v>
      </c>
      <c r="C26" s="30">
        <v>212965</v>
      </c>
      <c r="D26" s="33">
        <f t="shared" si="7"/>
        <v>253428.34999999998</v>
      </c>
    </row>
    <row r="27" spans="1:4" ht="16.5" thickTop="1" thickBot="1">
      <c r="A27" s="34" t="s">
        <v>58</v>
      </c>
      <c r="B27" s="34" t="s">
        <v>59</v>
      </c>
      <c r="C27" s="30">
        <v>8436</v>
      </c>
      <c r="D27" s="33">
        <f t="shared" si="7"/>
        <v>10038.84</v>
      </c>
    </row>
    <row r="28" spans="1:4" ht="16.5" thickTop="1" thickBot="1">
      <c r="A28" s="34" t="s">
        <v>60</v>
      </c>
      <c r="B28" s="34" t="s">
        <v>61</v>
      </c>
      <c r="C28" s="30">
        <v>20129</v>
      </c>
      <c r="D28" s="33">
        <f t="shared" si="7"/>
        <v>23953.51</v>
      </c>
    </row>
    <row r="29" spans="1:4" ht="16.5" thickTop="1" thickBot="1">
      <c r="A29" s="34" t="s">
        <v>62</v>
      </c>
      <c r="B29" s="34" t="s">
        <v>63</v>
      </c>
      <c r="C29" s="30">
        <v>5975</v>
      </c>
      <c r="D29" s="33">
        <f t="shared" si="7"/>
        <v>7110.25</v>
      </c>
    </row>
    <row r="30" spans="1:4" ht="16.5" thickTop="1" thickBot="1">
      <c r="A30" s="34" t="s">
        <v>62</v>
      </c>
      <c r="B30" s="34" t="s">
        <v>64</v>
      </c>
      <c r="C30" s="30">
        <v>6933</v>
      </c>
      <c r="D30" s="33">
        <f t="shared" si="7"/>
        <v>8250.27</v>
      </c>
    </row>
    <row r="31" spans="1:4" ht="16.5" thickTop="1" thickBot="1">
      <c r="A31" s="34" t="s">
        <v>65</v>
      </c>
      <c r="B31" s="34" t="s">
        <v>66</v>
      </c>
      <c r="C31" s="30">
        <v>4460</v>
      </c>
      <c r="D31" s="33">
        <f t="shared" si="7"/>
        <v>5307.4</v>
      </c>
    </row>
    <row r="32" spans="1:4" ht="16.5" thickTop="1" thickBot="1">
      <c r="A32" s="34" t="s">
        <v>67</v>
      </c>
      <c r="B32" s="34" t="s">
        <v>68</v>
      </c>
      <c r="C32" s="30">
        <v>2790</v>
      </c>
      <c r="D32" s="33">
        <f t="shared" si="7"/>
        <v>3320.1</v>
      </c>
    </row>
    <row r="33" spans="1:4" ht="16.5" thickTop="1" thickBot="1">
      <c r="A33" s="34" t="s">
        <v>62</v>
      </c>
      <c r="B33" s="34" t="s">
        <v>69</v>
      </c>
      <c r="C33" s="30">
        <v>12888</v>
      </c>
      <c r="D33" s="33">
        <f t="shared" si="7"/>
        <v>15336.72</v>
      </c>
    </row>
    <row r="34" spans="1:4" ht="16.5" thickTop="1" thickBot="1">
      <c r="A34" s="34" t="s">
        <v>70</v>
      </c>
      <c r="B34" s="34" t="s">
        <v>71</v>
      </c>
      <c r="C34" s="30">
        <v>40998</v>
      </c>
      <c r="D34" s="33">
        <f t="shared" ref="D34:D37" si="13">C34*1.19</f>
        <v>48787.619999999995</v>
      </c>
    </row>
    <row r="35" spans="1:4" ht="16.5" thickTop="1" thickBot="1">
      <c r="A35" s="34" t="s">
        <v>72</v>
      </c>
      <c r="B35" s="34" t="s">
        <v>73</v>
      </c>
      <c r="C35" s="30">
        <v>1908</v>
      </c>
      <c r="D35" s="33">
        <f t="shared" si="13"/>
        <v>2270.52</v>
      </c>
    </row>
    <row r="36" spans="1:4" ht="16.5" thickTop="1" thickBot="1">
      <c r="A36" s="34" t="s">
        <v>65</v>
      </c>
      <c r="B36" s="34" t="s">
        <v>74</v>
      </c>
      <c r="C36" s="30">
        <v>4831</v>
      </c>
      <c r="D36" s="33">
        <f t="shared" si="13"/>
        <v>5748.8899999999994</v>
      </c>
    </row>
    <row r="37" spans="1:4" ht="16.5" thickTop="1" thickBot="1">
      <c r="A37" s="34" t="s">
        <v>20</v>
      </c>
      <c r="B37" s="34" t="s">
        <v>75</v>
      </c>
      <c r="C37" s="30">
        <v>13155</v>
      </c>
      <c r="D37" s="33">
        <f t="shared" si="13"/>
        <v>15654.449999999999</v>
      </c>
    </row>
    <row r="38" spans="1:4" ht="16.5" thickTop="1" thickBot="1">
      <c r="A38" s="34" t="s">
        <v>23</v>
      </c>
      <c r="B38" s="34" t="s">
        <v>75</v>
      </c>
      <c r="C38" s="30">
        <v>13155</v>
      </c>
      <c r="D38" s="33">
        <f>C38*1.19</f>
        <v>15654.449999999999</v>
      </c>
    </row>
    <row r="39" spans="1:4" ht="16.5" thickTop="1" thickBot="1">
      <c r="A39" s="34" t="s">
        <v>76</v>
      </c>
      <c r="B39" s="34" t="s">
        <v>77</v>
      </c>
      <c r="C39" s="30">
        <v>19583</v>
      </c>
      <c r="D39" s="33">
        <f>C39*1.19</f>
        <v>23303.77</v>
      </c>
    </row>
    <row r="40" spans="1:4" ht="16.5" thickTop="1" thickBot="1">
      <c r="A40" s="34" t="s">
        <v>41</v>
      </c>
      <c r="B40" s="34" t="s">
        <v>78</v>
      </c>
      <c r="C40" s="30">
        <v>63022</v>
      </c>
      <c r="D40" s="33">
        <f t="shared" ref="D40:D43" si="14">C40*1.19</f>
        <v>74996.179999999993</v>
      </c>
    </row>
    <row r="41" spans="1:4" ht="16.5" thickTop="1" thickBot="1">
      <c r="A41" s="34" t="s">
        <v>35</v>
      </c>
      <c r="B41" s="34" t="s">
        <v>79</v>
      </c>
      <c r="C41" s="30">
        <v>27877</v>
      </c>
      <c r="D41" s="33">
        <f t="shared" si="14"/>
        <v>33173.629999999997</v>
      </c>
    </row>
    <row r="42" spans="1:4" ht="16.5" thickTop="1" thickBot="1">
      <c r="A42" s="34" t="s">
        <v>123</v>
      </c>
      <c r="B42" s="34" t="s">
        <v>121</v>
      </c>
      <c r="C42" s="30">
        <v>324127</v>
      </c>
      <c r="D42" s="33">
        <f t="shared" si="14"/>
        <v>385711.13</v>
      </c>
    </row>
    <row r="43" spans="1:4" ht="16.5" thickTop="1" thickBot="1">
      <c r="A43" s="34" t="s">
        <v>124</v>
      </c>
      <c r="B43" s="34" t="s">
        <v>122</v>
      </c>
      <c r="C43" s="30">
        <v>695</v>
      </c>
      <c r="D43" s="33">
        <f t="shared" si="14"/>
        <v>827.05</v>
      </c>
    </row>
    <row r="44" spans="1:4" ht="16.5" thickTop="1" thickBot="1">
      <c r="A44" s="34"/>
      <c r="B44" s="34"/>
      <c r="C44" s="30"/>
      <c r="D44" s="33"/>
    </row>
    <row r="45" spans="1:4" ht="15.75" thickTop="1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</sheetData>
  <sheetProtection selectLockedCells="1"/>
  <autoFilter ref="A3:H43" xr:uid="{9275622B-C1D2-4788-9243-3AF294B92A75}"/>
  <mergeCells count="16">
    <mergeCell ref="H12:H13"/>
    <mergeCell ref="F12:F13"/>
    <mergeCell ref="G12:G13"/>
    <mergeCell ref="G8:G9"/>
    <mergeCell ref="F8:F9"/>
    <mergeCell ref="F10:F11"/>
    <mergeCell ref="G10:G11"/>
    <mergeCell ref="B1:H1"/>
    <mergeCell ref="H4:H5"/>
    <mergeCell ref="H6:H7"/>
    <mergeCell ref="H8:H9"/>
    <mergeCell ref="H10:H11"/>
    <mergeCell ref="F4:F5"/>
    <mergeCell ref="G4:G5"/>
    <mergeCell ref="F6:F7"/>
    <mergeCell ref="G6:G7"/>
  </mergeCells>
  <pageMargins left="0.7" right="0.7" top="0.75" bottom="0.75" header="0.3" footer="0.3"/>
  <pageSetup orientation="portrait" r:id="rId1"/>
  <ignoredErrors>
    <ignoredError sqref="H4:H13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F8A4E-F795-4E31-8CE5-AFD24C6DE73A}">
  <dimension ref="B1:Y21"/>
  <sheetViews>
    <sheetView topLeftCell="K6" zoomScaleNormal="100" workbookViewId="0">
      <selection activeCell="Y18" sqref="Y18"/>
    </sheetView>
  </sheetViews>
  <sheetFormatPr baseColWidth="10" defaultColWidth="11.42578125" defaultRowHeight="15"/>
  <cols>
    <col min="1" max="1" width="1.42578125" style="1" customWidth="1"/>
    <col min="2" max="2" width="23.85546875" style="1" bestFit="1" customWidth="1"/>
    <col min="3" max="3" width="14.28515625" style="1" bestFit="1" customWidth="1"/>
    <col min="4" max="4" width="5" style="1" bestFit="1" customWidth="1"/>
    <col min="5" max="5" width="8" style="1" bestFit="1" customWidth="1"/>
    <col min="6" max="6" width="23.8554687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23.85546875" style="1" bestFit="1" customWidth="1"/>
    <col min="11" max="11" width="14.28515625" style="1" bestFit="1" customWidth="1"/>
    <col min="12" max="12" width="5" style="1" bestFit="1" customWidth="1"/>
    <col min="13" max="13" width="8" style="1" bestFit="1" customWidth="1"/>
    <col min="14" max="14" width="23.8554687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23.85546875" style="1" bestFit="1" customWidth="1"/>
    <col min="19" max="19" width="14.28515625" style="1" bestFit="1" customWidth="1"/>
    <col min="20" max="20" width="5" style="1" bestFit="1" customWidth="1"/>
    <col min="21" max="21" width="8" style="1" bestFit="1" customWidth="1"/>
    <col min="22" max="22" width="23.8554687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77" t="s">
        <v>80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9"/>
    </row>
    <row r="2" spans="2:25">
      <c r="B2" s="82" t="s">
        <v>81</v>
      </c>
      <c r="C2" s="83"/>
      <c r="D2" s="83"/>
      <c r="E2" s="83"/>
      <c r="F2" s="71" t="s">
        <v>81</v>
      </c>
      <c r="G2" s="72"/>
      <c r="H2" s="72"/>
      <c r="I2" s="72"/>
      <c r="J2" s="71" t="s">
        <v>81</v>
      </c>
      <c r="K2" s="72"/>
      <c r="L2" s="72"/>
      <c r="M2" s="73"/>
      <c r="N2" s="71" t="s">
        <v>81</v>
      </c>
      <c r="O2" s="72"/>
      <c r="P2" s="72"/>
      <c r="Q2" s="73"/>
      <c r="R2" s="71" t="s">
        <v>81</v>
      </c>
      <c r="S2" s="72"/>
      <c r="T2" s="72"/>
      <c r="U2" s="73"/>
      <c r="V2" s="71" t="s">
        <v>81</v>
      </c>
      <c r="W2" s="72"/>
      <c r="X2" s="72"/>
      <c r="Y2" s="73"/>
    </row>
    <row r="3" spans="2:25">
      <c r="B3" s="80" t="s">
        <v>125</v>
      </c>
      <c r="C3" s="81"/>
      <c r="D3" s="81"/>
      <c r="E3" s="81"/>
      <c r="F3" s="74" t="s">
        <v>126</v>
      </c>
      <c r="G3" s="75"/>
      <c r="H3" s="75"/>
      <c r="I3" s="75"/>
      <c r="J3" s="74" t="s">
        <v>127</v>
      </c>
      <c r="K3" s="75"/>
      <c r="L3" s="75"/>
      <c r="M3" s="76"/>
      <c r="N3" s="74" t="s">
        <v>128</v>
      </c>
      <c r="O3" s="75"/>
      <c r="P3" s="75"/>
      <c r="Q3" s="76"/>
      <c r="R3" s="74" t="s">
        <v>129</v>
      </c>
      <c r="S3" s="75"/>
      <c r="T3" s="75"/>
      <c r="U3" s="76"/>
      <c r="V3" s="74" t="s">
        <v>130</v>
      </c>
      <c r="W3" s="75"/>
      <c r="X3" s="75"/>
      <c r="Y3" s="76"/>
    </row>
    <row r="4" spans="2:25" ht="15.75" thickBot="1">
      <c r="B4" s="2" t="s">
        <v>14</v>
      </c>
      <c r="C4" s="3" t="s">
        <v>82</v>
      </c>
      <c r="D4" s="4" t="s">
        <v>83</v>
      </c>
      <c r="E4" s="4" t="s">
        <v>84</v>
      </c>
      <c r="F4" s="2" t="s">
        <v>14</v>
      </c>
      <c r="G4" s="3" t="s">
        <v>82</v>
      </c>
      <c r="H4" s="4" t="s">
        <v>83</v>
      </c>
      <c r="I4" s="4" t="s">
        <v>84</v>
      </c>
      <c r="J4" s="2" t="s">
        <v>14</v>
      </c>
      <c r="K4" s="3" t="s">
        <v>82</v>
      </c>
      <c r="L4" s="4" t="s">
        <v>83</v>
      </c>
      <c r="M4" s="5" t="s">
        <v>84</v>
      </c>
      <c r="N4" s="2" t="s">
        <v>14</v>
      </c>
      <c r="O4" s="3" t="s">
        <v>82</v>
      </c>
      <c r="P4" s="4" t="s">
        <v>83</v>
      </c>
      <c r="Q4" s="5" t="s">
        <v>84</v>
      </c>
      <c r="R4" s="2" t="s">
        <v>14</v>
      </c>
      <c r="S4" s="3" t="s">
        <v>82</v>
      </c>
      <c r="T4" s="4" t="s">
        <v>83</v>
      </c>
      <c r="U4" s="5" t="s">
        <v>84</v>
      </c>
      <c r="V4" s="2" t="s">
        <v>14</v>
      </c>
      <c r="W4" s="3" t="s">
        <v>82</v>
      </c>
      <c r="X4" s="4" t="s">
        <v>83</v>
      </c>
      <c r="Y4" s="5" t="s">
        <v>84</v>
      </c>
    </row>
    <row r="5" spans="2:25">
      <c r="B5" s="6" t="s">
        <v>85</v>
      </c>
      <c r="C5" s="7"/>
      <c r="D5" s="8">
        <v>1.5</v>
      </c>
      <c r="E5" s="9">
        <f>D5*'Matriz de Carga'!G4</f>
        <v>139050</v>
      </c>
      <c r="F5" s="6" t="s">
        <v>85</v>
      </c>
      <c r="G5" s="10"/>
      <c r="H5" s="8">
        <v>1.9</v>
      </c>
      <c r="I5" s="9">
        <f>H5*'Matriz de Carga'!G4</f>
        <v>176130</v>
      </c>
      <c r="J5" s="6" t="s">
        <v>85</v>
      </c>
      <c r="K5" s="10"/>
      <c r="L5" s="8">
        <v>2</v>
      </c>
      <c r="M5" s="11">
        <f>L5*'Matriz de Carga'!G4</f>
        <v>185400</v>
      </c>
      <c r="N5" s="6" t="s">
        <v>85</v>
      </c>
      <c r="O5" s="10"/>
      <c r="P5" s="8">
        <v>2.5</v>
      </c>
      <c r="Q5" s="11">
        <f>P5*'Matriz de Carga'!G4</f>
        <v>231750</v>
      </c>
      <c r="R5" s="6" t="s">
        <v>85</v>
      </c>
      <c r="S5" s="10"/>
      <c r="T5" s="8">
        <v>1.5</v>
      </c>
      <c r="U5" s="11">
        <f>T5*'Matriz de Carga'!G4</f>
        <v>139050</v>
      </c>
      <c r="V5" s="6" t="s">
        <v>85</v>
      </c>
      <c r="W5" s="10"/>
      <c r="X5" s="8">
        <v>2.4</v>
      </c>
      <c r="Y5" s="11">
        <f>X5*'Matriz de Carga'!G4</f>
        <v>222480</v>
      </c>
    </row>
    <row r="6" spans="2:25">
      <c r="B6" s="12" t="s">
        <v>86</v>
      </c>
      <c r="C6" s="36" t="s">
        <v>87</v>
      </c>
      <c r="D6" s="26">
        <v>5.7</v>
      </c>
      <c r="E6" s="37">
        <f>D6*'Matriz de Carga'!G8</f>
        <v>91143</v>
      </c>
      <c r="F6" s="12" t="s">
        <v>86</v>
      </c>
      <c r="G6" s="36" t="s">
        <v>87</v>
      </c>
      <c r="H6" s="26">
        <v>5.7</v>
      </c>
      <c r="I6" s="37">
        <f>H6*'Matriz de Carga'!G8</f>
        <v>91143</v>
      </c>
      <c r="J6" s="12" t="s">
        <v>86</v>
      </c>
      <c r="K6" s="36" t="s">
        <v>87</v>
      </c>
      <c r="L6" s="26">
        <v>5.7</v>
      </c>
      <c r="M6" s="13">
        <f>L6*'Matriz de Carga'!G8</f>
        <v>91143</v>
      </c>
      <c r="N6" s="12" t="s">
        <v>86</v>
      </c>
      <c r="O6" s="36" t="s">
        <v>87</v>
      </c>
      <c r="P6" s="26">
        <v>5.7</v>
      </c>
      <c r="Q6" s="13">
        <f>P6*'Matriz de Carga'!G8</f>
        <v>91143</v>
      </c>
      <c r="R6" s="12" t="s">
        <v>86</v>
      </c>
      <c r="S6" s="36" t="s">
        <v>87</v>
      </c>
      <c r="T6" s="26">
        <v>5.7</v>
      </c>
      <c r="U6" s="13">
        <f>T6*'Matriz de Carga'!G8</f>
        <v>91143</v>
      </c>
      <c r="V6" s="12" t="s">
        <v>86</v>
      </c>
      <c r="W6" s="36" t="s">
        <v>87</v>
      </c>
      <c r="X6" s="26">
        <v>5.7</v>
      </c>
      <c r="Y6" s="13">
        <f>X6*'Matriz de Carga'!G8</f>
        <v>91143</v>
      </c>
    </row>
    <row r="7" spans="2:25">
      <c r="B7" s="12" t="s">
        <v>88</v>
      </c>
      <c r="C7" s="36" t="s">
        <v>22</v>
      </c>
      <c r="D7" s="26">
        <v>1</v>
      </c>
      <c r="E7" s="27">
        <f>(VLOOKUP(C7,'Matriz de Carga'!$B$3:$C$51,2,0))*D7</f>
        <v>13762</v>
      </c>
      <c r="F7" s="12" t="s">
        <v>88</v>
      </c>
      <c r="G7" s="36" t="s">
        <v>22</v>
      </c>
      <c r="H7" s="26">
        <v>1</v>
      </c>
      <c r="I7" s="27">
        <f>(VLOOKUP(G7,'Matriz de Carga'!$B$3:$C$51,2,0))*H7</f>
        <v>13762</v>
      </c>
      <c r="J7" s="12" t="s">
        <v>88</v>
      </c>
      <c r="K7" s="36" t="s">
        <v>22</v>
      </c>
      <c r="L7" s="26">
        <v>1</v>
      </c>
      <c r="M7" s="27">
        <f>(VLOOKUP(K7,'Matriz de Carga'!$B$3:$C$51,2,0))*L7</f>
        <v>13762</v>
      </c>
      <c r="N7" s="12" t="s">
        <v>88</v>
      </c>
      <c r="O7" s="36" t="s">
        <v>22</v>
      </c>
      <c r="P7" s="26">
        <v>1</v>
      </c>
      <c r="Q7" s="27">
        <f>(VLOOKUP(O7,'Matriz de Carga'!$B$3:$C$51,2,0))*P7</f>
        <v>13762</v>
      </c>
      <c r="R7" s="12" t="s">
        <v>88</v>
      </c>
      <c r="S7" s="36" t="s">
        <v>22</v>
      </c>
      <c r="T7" s="26">
        <v>1</v>
      </c>
      <c r="U7" s="27">
        <f>(VLOOKUP(S7,'Matriz de Carga'!$B$3:$C$51,2,0))*T7</f>
        <v>13762</v>
      </c>
      <c r="V7" s="12" t="s">
        <v>88</v>
      </c>
      <c r="W7" s="36" t="s">
        <v>22</v>
      </c>
      <c r="X7" s="26">
        <v>1</v>
      </c>
      <c r="Y7" s="27">
        <f>(VLOOKUP(W7,'Matriz de Carga'!$B$3:$C$51,2,0))*X7</f>
        <v>13762</v>
      </c>
    </row>
    <row r="8" spans="2:25">
      <c r="B8" s="12" t="s">
        <v>89</v>
      </c>
      <c r="C8" s="36" t="s">
        <v>29</v>
      </c>
      <c r="D8" s="26">
        <v>1</v>
      </c>
      <c r="E8" s="27">
        <f>(VLOOKUP(C8,'Matriz de Carga'!$B$3:$C$51,2,0))*D8</f>
        <v>49520</v>
      </c>
      <c r="F8" s="12" t="s">
        <v>41</v>
      </c>
      <c r="G8" s="36" t="s">
        <v>24</v>
      </c>
      <c r="H8" s="26">
        <v>1</v>
      </c>
      <c r="I8" s="27">
        <f>(VLOOKUP(G8,'Matriz de Carga'!$B$3:$C$51,2,0))*H8</f>
        <v>35420</v>
      </c>
      <c r="J8" s="12" t="s">
        <v>89</v>
      </c>
      <c r="K8" s="36" t="s">
        <v>29</v>
      </c>
      <c r="L8" s="26">
        <v>1</v>
      </c>
      <c r="M8" s="27">
        <f>(VLOOKUP(K8,'Matriz de Carga'!$B$3:$C$51,2,0))*L8</f>
        <v>49520</v>
      </c>
      <c r="N8" s="12" t="s">
        <v>41</v>
      </c>
      <c r="O8" s="36" t="s">
        <v>24</v>
      </c>
      <c r="P8" s="26">
        <v>1</v>
      </c>
      <c r="Q8" s="27">
        <f>(VLOOKUP(O8,'Matriz de Carga'!$B$3:$C$51,2,0))*P8</f>
        <v>35420</v>
      </c>
      <c r="R8" s="12" t="s">
        <v>89</v>
      </c>
      <c r="S8" s="36" t="s">
        <v>29</v>
      </c>
      <c r="T8" s="26">
        <v>1</v>
      </c>
      <c r="U8" s="27">
        <f>(VLOOKUP(S8,'Matriz de Carga'!$B$3:$C$51,2,0))*T8</f>
        <v>49520</v>
      </c>
      <c r="V8" s="12" t="s">
        <v>41</v>
      </c>
      <c r="W8" s="36" t="s">
        <v>24</v>
      </c>
      <c r="X8" s="26">
        <v>1</v>
      </c>
      <c r="Y8" s="27">
        <f>(VLOOKUP(W8,'Matriz de Carga'!$B$3:$C$51,2,0))*X8</f>
        <v>35420</v>
      </c>
    </row>
    <row r="9" spans="2:25">
      <c r="B9" s="12" t="s">
        <v>90</v>
      </c>
      <c r="C9" s="36" t="s">
        <v>64</v>
      </c>
      <c r="D9" s="26">
        <v>1</v>
      </c>
      <c r="E9" s="27">
        <f>(VLOOKUP(C9,'Matriz de Carga'!$B$3:$C$51,2,0))*D9</f>
        <v>6933</v>
      </c>
      <c r="F9" s="12" t="s">
        <v>89</v>
      </c>
      <c r="G9" s="36" t="s">
        <v>29</v>
      </c>
      <c r="H9" s="26">
        <v>1</v>
      </c>
      <c r="I9" s="27">
        <f>(VLOOKUP(G9,'Matriz de Carga'!$B$3:$C$51,2,0))*H9</f>
        <v>49520</v>
      </c>
      <c r="J9" s="12" t="s">
        <v>90</v>
      </c>
      <c r="K9" s="36" t="s">
        <v>64</v>
      </c>
      <c r="L9" s="26">
        <v>1</v>
      </c>
      <c r="M9" s="27">
        <f>(VLOOKUP(K9,'Matriz de Carga'!$B$3:$C$51,2,0))*L9</f>
        <v>6933</v>
      </c>
      <c r="N9" s="12" t="s">
        <v>89</v>
      </c>
      <c r="O9" s="36" t="s">
        <v>29</v>
      </c>
      <c r="P9" s="26">
        <v>1</v>
      </c>
      <c r="Q9" s="27">
        <f>(VLOOKUP(O9,'Matriz de Carga'!$B$3:$C$51,2,0))*P9</f>
        <v>49520</v>
      </c>
      <c r="R9" s="12" t="s">
        <v>90</v>
      </c>
      <c r="S9" s="36" t="s">
        <v>64</v>
      </c>
      <c r="T9" s="26">
        <v>1</v>
      </c>
      <c r="U9" s="27">
        <f>(VLOOKUP(S9,'Matriz de Carga'!$B$3:$C$51,2,0))*T9</f>
        <v>6933</v>
      </c>
      <c r="V9" s="12" t="s">
        <v>89</v>
      </c>
      <c r="W9" s="36" t="s">
        <v>29</v>
      </c>
      <c r="X9" s="26">
        <v>1</v>
      </c>
      <c r="Y9" s="27">
        <f>(VLOOKUP(W9,'Matriz de Carga'!$B$3:$C$51,2,0))*X9</f>
        <v>49520</v>
      </c>
    </row>
    <row r="10" spans="2:25">
      <c r="B10" s="12" t="s">
        <v>47</v>
      </c>
      <c r="C10" s="36" t="s">
        <v>66</v>
      </c>
      <c r="D10" s="26">
        <v>1</v>
      </c>
      <c r="E10" s="27">
        <f>(VLOOKUP(C10,'Matriz de Carga'!$B$3:$C$51,2,0))*D10</f>
        <v>4460</v>
      </c>
      <c r="F10" s="12" t="s">
        <v>90</v>
      </c>
      <c r="G10" s="36" t="s">
        <v>64</v>
      </c>
      <c r="H10" s="26">
        <v>1</v>
      </c>
      <c r="I10" s="27">
        <f>(VLOOKUP(G10,'Matriz de Carga'!$B$3:$C$51,2,0))*H10</f>
        <v>6933</v>
      </c>
      <c r="J10" s="12" t="s">
        <v>47</v>
      </c>
      <c r="K10" s="36" t="s">
        <v>66</v>
      </c>
      <c r="L10" s="26">
        <v>1</v>
      </c>
      <c r="M10" s="27">
        <f>(VLOOKUP(K10,'Matriz de Carga'!$B$3:$C$51,2,0))*L10</f>
        <v>4460</v>
      </c>
      <c r="N10" s="12" t="s">
        <v>35</v>
      </c>
      <c r="O10" s="36" t="s">
        <v>38</v>
      </c>
      <c r="P10" s="26">
        <v>4</v>
      </c>
      <c r="Q10" s="27">
        <f>(VLOOKUP(O10,'Matriz de Carga'!$B$3:$C$51,2,0))*P10</f>
        <v>187620</v>
      </c>
      <c r="R10" s="12" t="s">
        <v>47</v>
      </c>
      <c r="S10" s="36" t="s">
        <v>66</v>
      </c>
      <c r="T10" s="26">
        <v>1</v>
      </c>
      <c r="U10" s="27">
        <f>(VLOOKUP(S10,'Matriz de Carga'!$B$3:$C$51,2,0))*T10</f>
        <v>4460</v>
      </c>
      <c r="V10" s="12" t="s">
        <v>92</v>
      </c>
      <c r="W10" s="36" t="s">
        <v>50</v>
      </c>
      <c r="X10" s="26">
        <v>1</v>
      </c>
      <c r="Y10" s="27">
        <f>(VLOOKUP(W10,'Matriz de Carga'!$B$3:$C$51,2,0))*X10</f>
        <v>22224</v>
      </c>
    </row>
    <row r="11" spans="2:25">
      <c r="B11" s="12" t="s">
        <v>67</v>
      </c>
      <c r="C11" s="36" t="s">
        <v>68</v>
      </c>
      <c r="D11" s="26">
        <v>3</v>
      </c>
      <c r="E11" s="27">
        <f>(VLOOKUP(C11,'Matriz de Carga'!$B$3:$C$51,2,0))*D11</f>
        <v>8370</v>
      </c>
      <c r="F11" s="12" t="s">
        <v>47</v>
      </c>
      <c r="G11" s="36" t="s">
        <v>66</v>
      </c>
      <c r="H11" s="26">
        <v>1</v>
      </c>
      <c r="I11" s="27">
        <f>(VLOOKUP(G11,'Matriz de Carga'!$B$3:$C$51,2,0))*H11</f>
        <v>4460</v>
      </c>
      <c r="J11" s="12" t="s">
        <v>67</v>
      </c>
      <c r="K11" s="36" t="s">
        <v>68</v>
      </c>
      <c r="L11" s="26">
        <v>3</v>
      </c>
      <c r="M11" s="27">
        <f>(VLOOKUP(K11,'Matriz de Carga'!$B$3:$C$51,2,0))*L11</f>
        <v>8370</v>
      </c>
      <c r="N11" s="12" t="s">
        <v>91</v>
      </c>
      <c r="O11" s="36" t="s">
        <v>31</v>
      </c>
      <c r="P11" s="26">
        <v>1</v>
      </c>
      <c r="Q11" s="27">
        <f>(VLOOKUP(O11,'Matriz de Carga'!$B$3:$C$51,2,0))*P11</f>
        <v>58908</v>
      </c>
      <c r="R11" s="12" t="s">
        <v>67</v>
      </c>
      <c r="S11" s="36" t="s">
        <v>68</v>
      </c>
      <c r="T11" s="26">
        <v>3</v>
      </c>
      <c r="U11" s="27">
        <f>(VLOOKUP(S11,'Matriz de Carga'!$B$3:$C$51,2,0))*T11</f>
        <v>8370</v>
      </c>
      <c r="V11" s="12" t="s">
        <v>90</v>
      </c>
      <c r="W11" s="36" t="s">
        <v>64</v>
      </c>
      <c r="X11" s="26">
        <v>1</v>
      </c>
      <c r="Y11" s="27">
        <f>(VLOOKUP(W11,'Matriz de Carga'!$B$3:$C$51,2,0))*X11</f>
        <v>6933</v>
      </c>
    </row>
    <row r="12" spans="2:25">
      <c r="B12" s="14"/>
      <c r="C12" s="38"/>
      <c r="D12" s="38"/>
      <c r="E12" s="37"/>
      <c r="F12" s="12" t="s">
        <v>67</v>
      </c>
      <c r="G12" s="36" t="s">
        <v>68</v>
      </c>
      <c r="H12" s="26">
        <v>3</v>
      </c>
      <c r="I12" s="27">
        <f>(VLOOKUP(G12,'Matriz de Carga'!$B$3:$C$51,2,0))*H12</f>
        <v>8370</v>
      </c>
      <c r="J12" s="12" t="s">
        <v>93</v>
      </c>
      <c r="K12" s="36" t="s">
        <v>52</v>
      </c>
      <c r="L12" s="26">
        <v>0.76</v>
      </c>
      <c r="M12" s="27">
        <f>(VLOOKUP(K12,'Matriz de Carga'!$B$3:$C$51,2,0))*L12</f>
        <v>62474.28</v>
      </c>
      <c r="N12" s="12" t="s">
        <v>90</v>
      </c>
      <c r="O12" s="36" t="s">
        <v>64</v>
      </c>
      <c r="P12" s="26">
        <v>1</v>
      </c>
      <c r="Q12" s="27">
        <f>(VLOOKUP(O12,'Matriz de Carga'!$B$3:$C$51,2,0))*P12</f>
        <v>6933</v>
      </c>
      <c r="R12" s="12"/>
      <c r="S12" s="36"/>
      <c r="T12" s="26"/>
      <c r="U12" s="27"/>
      <c r="V12" s="12" t="s">
        <v>47</v>
      </c>
      <c r="W12" s="36" t="s">
        <v>66</v>
      </c>
      <c r="X12" s="26">
        <v>1</v>
      </c>
      <c r="Y12" s="27">
        <f>(VLOOKUP(W12,'Matriz de Carga'!$B$3:$C$51,2,0))*X12</f>
        <v>4460</v>
      </c>
    </row>
    <row r="13" spans="2:25">
      <c r="B13" s="14"/>
      <c r="C13" s="38"/>
      <c r="D13" s="38"/>
      <c r="E13" s="37"/>
      <c r="F13" s="12" t="s">
        <v>92</v>
      </c>
      <c r="G13" s="36" t="s">
        <v>50</v>
      </c>
      <c r="H13" s="26">
        <v>1</v>
      </c>
      <c r="I13" s="27">
        <f>(VLOOKUP(G13,'Matriz de Carga'!$B$3:$C$51,2,0))*H13</f>
        <v>22224</v>
      </c>
      <c r="J13" s="12" t="s">
        <v>94</v>
      </c>
      <c r="K13" s="36" t="s">
        <v>54</v>
      </c>
      <c r="L13" s="26">
        <v>1</v>
      </c>
      <c r="M13" s="27">
        <f>(VLOOKUP(K13,'Matriz de Carga'!$B$3:$C$51,2,0))*L13</f>
        <v>8676</v>
      </c>
      <c r="N13" s="12" t="s">
        <v>47</v>
      </c>
      <c r="O13" s="36" t="s">
        <v>66</v>
      </c>
      <c r="P13" s="26">
        <v>1</v>
      </c>
      <c r="Q13" s="27">
        <f>(VLOOKUP(O13,'Matriz de Carga'!$B$3:$C$51,2,0))*P13</f>
        <v>4460</v>
      </c>
      <c r="R13" s="12"/>
      <c r="S13" s="36"/>
      <c r="T13" s="26"/>
      <c r="U13" s="27"/>
      <c r="V13" s="12" t="s">
        <v>67</v>
      </c>
      <c r="W13" s="36" t="s">
        <v>68</v>
      </c>
      <c r="X13" s="26">
        <v>3</v>
      </c>
      <c r="Y13" s="27">
        <f>(VLOOKUP(W13,'Matriz de Carga'!$B$3:$C$51,2,0))*X13</f>
        <v>8370</v>
      </c>
    </row>
    <row r="14" spans="2:25">
      <c r="B14" s="14"/>
      <c r="C14" s="38"/>
      <c r="D14" s="38"/>
      <c r="E14" s="37"/>
      <c r="F14" s="12"/>
      <c r="G14" s="36"/>
      <c r="H14" s="26"/>
      <c r="I14" s="27"/>
      <c r="J14" s="12" t="s">
        <v>95</v>
      </c>
      <c r="K14" s="36" t="s">
        <v>59</v>
      </c>
      <c r="L14" s="26">
        <v>1</v>
      </c>
      <c r="M14" s="27">
        <f>(VLOOKUP(K14,'Matriz de Carga'!$B$3:$C$51,2,0))*L14</f>
        <v>8436</v>
      </c>
      <c r="N14" s="12" t="s">
        <v>67</v>
      </c>
      <c r="O14" s="36" t="s">
        <v>68</v>
      </c>
      <c r="P14" s="26">
        <v>3</v>
      </c>
      <c r="Q14" s="27">
        <f>(VLOOKUP(O14,'Matriz de Carga'!$B$3:$C$51,2,0))*P14</f>
        <v>8370</v>
      </c>
      <c r="R14" s="12"/>
      <c r="S14" s="36"/>
      <c r="T14" s="40"/>
      <c r="U14" s="27"/>
      <c r="V14" s="12" t="s">
        <v>93</v>
      </c>
      <c r="W14" s="36" t="s">
        <v>52</v>
      </c>
      <c r="X14" s="26">
        <v>0.76</v>
      </c>
      <c r="Y14" s="27">
        <f>(VLOOKUP(W14,'Matriz de Carga'!$B$3:$C$51,2,0))*X14</f>
        <v>62474.28</v>
      </c>
    </row>
    <row r="15" spans="2:25">
      <c r="B15" s="14"/>
      <c r="C15" s="38"/>
      <c r="D15" s="38"/>
      <c r="E15" s="37" t="str">
        <f>IFERROR(#REF!/(1-#REF!),"")</f>
        <v/>
      </c>
      <c r="F15" s="12"/>
      <c r="G15" s="36"/>
      <c r="H15" s="36"/>
      <c r="I15" s="37" t="str">
        <f>IFERROR(#REF!/(1-#REF!),"")</f>
        <v/>
      </c>
      <c r="J15" s="12"/>
      <c r="K15" s="36"/>
      <c r="L15" s="36"/>
      <c r="M15" s="13" t="str">
        <f>IFERROR(#REF!/(1-#REF!),"")</f>
        <v/>
      </c>
      <c r="N15" s="12" t="s">
        <v>92</v>
      </c>
      <c r="O15" s="36" t="s">
        <v>50</v>
      </c>
      <c r="P15" s="26">
        <v>1</v>
      </c>
      <c r="Q15" s="27">
        <f>(VLOOKUP(O15,'Matriz de Carga'!$B$3:$C$51,2,0))*P15</f>
        <v>22224</v>
      </c>
      <c r="R15" s="12"/>
      <c r="S15" s="36"/>
      <c r="T15" s="36"/>
      <c r="U15" s="13" t="str">
        <f>IFERROR(#REF!/(1-#REF!),"")</f>
        <v/>
      </c>
      <c r="V15" s="12" t="s">
        <v>94</v>
      </c>
      <c r="W15" s="36" t="s">
        <v>54</v>
      </c>
      <c r="X15" s="26">
        <v>1</v>
      </c>
      <c r="Y15" s="27">
        <f>(VLOOKUP(W15,'Matriz de Carga'!$B$3:$C$51,2,0))*X15</f>
        <v>8676</v>
      </c>
    </row>
    <row r="16" spans="2:25">
      <c r="B16" s="14"/>
      <c r="C16" s="38"/>
      <c r="D16" s="38"/>
      <c r="E16" s="37"/>
      <c r="F16" s="12"/>
      <c r="G16" s="36"/>
      <c r="H16" s="36"/>
      <c r="I16" s="37"/>
      <c r="J16" s="12"/>
      <c r="K16" s="36"/>
      <c r="L16" s="36"/>
      <c r="M16" s="13"/>
      <c r="N16" s="12"/>
      <c r="O16" s="36"/>
      <c r="P16" s="26"/>
      <c r="Q16" s="27"/>
      <c r="R16" s="12"/>
      <c r="S16" s="36"/>
      <c r="T16" s="36"/>
      <c r="U16" s="13"/>
      <c r="V16" s="12" t="s">
        <v>95</v>
      </c>
      <c r="W16" s="36" t="s">
        <v>59</v>
      </c>
      <c r="X16" s="26">
        <v>1</v>
      </c>
      <c r="Y16" s="27">
        <f>(VLOOKUP(W16,'Matriz de Carga'!$B$3:$C$51,2,0))*X16</f>
        <v>8436</v>
      </c>
    </row>
    <row r="17" spans="2:25">
      <c r="B17" s="14"/>
      <c r="C17" s="38"/>
      <c r="D17" s="38"/>
      <c r="E17" s="37"/>
      <c r="F17" s="12"/>
      <c r="G17" s="36"/>
      <c r="H17" s="36"/>
      <c r="I17" s="37"/>
      <c r="J17" s="12"/>
      <c r="K17" s="36"/>
      <c r="L17" s="36"/>
      <c r="M17" s="13"/>
      <c r="N17" s="12"/>
      <c r="O17" s="36"/>
      <c r="P17" s="26"/>
      <c r="Q17" s="27"/>
      <c r="R17" s="12"/>
      <c r="S17" s="36"/>
      <c r="T17" s="36"/>
      <c r="U17" s="13"/>
      <c r="V17" s="12"/>
      <c r="W17" s="36"/>
      <c r="X17" s="26"/>
      <c r="Y17" s="27"/>
    </row>
    <row r="18" spans="2:25">
      <c r="B18" s="15" t="s">
        <v>96</v>
      </c>
      <c r="C18" s="39"/>
      <c r="D18" s="39"/>
      <c r="E18" s="41">
        <f>SUM(E6:E15)</f>
        <v>174188</v>
      </c>
      <c r="F18" s="15" t="s">
        <v>96</v>
      </c>
      <c r="G18" s="39"/>
      <c r="H18" s="39"/>
      <c r="I18" s="41">
        <f>SUM(I6:I15)</f>
        <v>231832</v>
      </c>
      <c r="J18" s="15" t="s">
        <v>96</v>
      </c>
      <c r="K18" s="39"/>
      <c r="L18" s="39"/>
      <c r="M18" s="16">
        <f>SUM(M6:M15)</f>
        <v>253774.28</v>
      </c>
      <c r="N18" s="15" t="s">
        <v>96</v>
      </c>
      <c r="O18" s="39"/>
      <c r="P18" s="39"/>
      <c r="Q18" s="16">
        <f>SUM(Q6:Q15)</f>
        <v>478360</v>
      </c>
      <c r="R18" s="15" t="s">
        <v>96</v>
      </c>
      <c r="S18" s="39"/>
      <c r="T18" s="39"/>
      <c r="U18" s="16">
        <f>SUM(U6:U15)</f>
        <v>174188</v>
      </c>
      <c r="V18" s="15" t="s">
        <v>96</v>
      </c>
      <c r="W18" s="39"/>
      <c r="X18" s="39"/>
      <c r="Y18" s="16">
        <f>SUM(Y6:Y16)</f>
        <v>311418.28000000003</v>
      </c>
    </row>
    <row r="19" spans="2:25" ht="15.75" thickBot="1">
      <c r="B19" s="17" t="s">
        <v>97</v>
      </c>
      <c r="C19" s="18"/>
      <c r="D19" s="18"/>
      <c r="E19" s="19">
        <f>'Matriz de Carga'!G12</f>
        <v>15000</v>
      </c>
      <c r="F19" s="17" t="s">
        <v>97</v>
      </c>
      <c r="G19" s="20"/>
      <c r="H19" s="20"/>
      <c r="I19" s="19">
        <f>'Matriz de Carga'!G12</f>
        <v>15000</v>
      </c>
      <c r="J19" s="17" t="s">
        <v>97</v>
      </c>
      <c r="K19" s="20"/>
      <c r="L19" s="20"/>
      <c r="M19" s="21">
        <f>'Matriz de Carga'!G12</f>
        <v>15000</v>
      </c>
      <c r="N19" s="17" t="s">
        <v>97</v>
      </c>
      <c r="O19" s="20"/>
      <c r="P19" s="20"/>
      <c r="Q19" s="21">
        <f>'Matriz de Carga'!G12</f>
        <v>15000</v>
      </c>
      <c r="R19" s="17" t="s">
        <v>97</v>
      </c>
      <c r="S19" s="20"/>
      <c r="T19" s="20"/>
      <c r="U19" s="21">
        <f>'Matriz de Carga'!G12</f>
        <v>15000</v>
      </c>
      <c r="V19" s="17" t="s">
        <v>97</v>
      </c>
      <c r="W19" s="20"/>
      <c r="X19" s="20"/>
      <c r="Y19" s="21">
        <f>'Matriz de Carga'!G12</f>
        <v>15000</v>
      </c>
    </row>
    <row r="20" spans="2:25" ht="15.75" thickBot="1">
      <c r="B20" s="22" t="s">
        <v>98</v>
      </c>
      <c r="C20" s="23"/>
      <c r="D20" s="23"/>
      <c r="E20" s="24">
        <f>E18+E5+E19</f>
        <v>328238</v>
      </c>
      <c r="F20" s="22" t="s">
        <v>98</v>
      </c>
      <c r="G20" s="23"/>
      <c r="H20" s="23"/>
      <c r="I20" s="24">
        <f>I18+I5+I19</f>
        <v>422962</v>
      </c>
      <c r="J20" s="22" t="s">
        <v>98</v>
      </c>
      <c r="K20" s="23"/>
      <c r="L20" s="23"/>
      <c r="M20" s="25">
        <f>M18+M5+M19</f>
        <v>454174.28</v>
      </c>
      <c r="N20" s="22" t="s">
        <v>98</v>
      </c>
      <c r="O20" s="23"/>
      <c r="P20" s="23"/>
      <c r="Q20" s="25">
        <f>Q18+Q5+Q19</f>
        <v>725110</v>
      </c>
      <c r="R20" s="22" t="s">
        <v>98</v>
      </c>
      <c r="S20" s="23"/>
      <c r="T20" s="23"/>
      <c r="U20" s="25">
        <f>U18+U5+U19</f>
        <v>328238</v>
      </c>
      <c r="V20" s="22" t="s">
        <v>98</v>
      </c>
      <c r="W20" s="23"/>
      <c r="X20" s="23"/>
      <c r="Y20" s="25">
        <f>Y18+Y5+Y19</f>
        <v>548898.28</v>
      </c>
    </row>
    <row r="21" spans="2:25" ht="15.75" thickBot="1">
      <c r="B21" s="22" t="s">
        <v>99</v>
      </c>
      <c r="C21" s="23"/>
      <c r="D21" s="23"/>
      <c r="E21" s="24">
        <f>E20*1.19</f>
        <v>390603.22</v>
      </c>
      <c r="F21" s="22" t="s">
        <v>99</v>
      </c>
      <c r="G21" s="23"/>
      <c r="H21" s="23"/>
      <c r="I21" s="24">
        <f>I20*1.19</f>
        <v>503324.77999999997</v>
      </c>
      <c r="J21" s="22" t="s">
        <v>99</v>
      </c>
      <c r="K21" s="23"/>
      <c r="L21" s="23"/>
      <c r="M21" s="25">
        <f>M20*1.19</f>
        <v>540467.39320000005</v>
      </c>
      <c r="N21" s="22" t="s">
        <v>99</v>
      </c>
      <c r="O21" s="23"/>
      <c r="P21" s="23"/>
      <c r="Q21" s="25">
        <f>Q20*1.19</f>
        <v>862880.89999999991</v>
      </c>
      <c r="R21" s="22" t="s">
        <v>99</v>
      </c>
      <c r="S21" s="23"/>
      <c r="T21" s="23"/>
      <c r="U21" s="25">
        <f>U20*1.19</f>
        <v>390603.22</v>
      </c>
      <c r="V21" s="22" t="s">
        <v>99</v>
      </c>
      <c r="W21" s="23"/>
      <c r="X21" s="23"/>
      <c r="Y21" s="25">
        <f>Y20*1.19</f>
        <v>653188.95319999999</v>
      </c>
    </row>
  </sheetData>
  <sheetProtection selectLockedCells="1" selectUnlockedCells="1"/>
  <mergeCells count="13">
    <mergeCell ref="R2:U2"/>
    <mergeCell ref="V2:Y2"/>
    <mergeCell ref="R3:U3"/>
    <mergeCell ref="V3:Y3"/>
    <mergeCell ref="B1:Y1"/>
    <mergeCell ref="N2:Q2"/>
    <mergeCell ref="N3:Q3"/>
    <mergeCell ref="B3:E3"/>
    <mergeCell ref="F3:I3"/>
    <mergeCell ref="J3:M3"/>
    <mergeCell ref="B2:E2"/>
    <mergeCell ref="F2:I2"/>
    <mergeCell ref="J2:M2"/>
  </mergeCells>
  <pageMargins left="0.7" right="0.7" top="0.75" bottom="0.75" header="0.3" footer="0.3"/>
  <pageSetup orientation="portrait" r:id="rId1"/>
  <ignoredErrors>
    <ignoredError sqref="E7 I7:I9 M7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76D18-B969-4087-AFFB-C48C347A5395}">
  <dimension ref="B1:Y21"/>
  <sheetViews>
    <sheetView topLeftCell="K1" zoomScaleNormal="100" workbookViewId="0">
      <selection activeCell="R20" sqref="R20"/>
    </sheetView>
  </sheetViews>
  <sheetFormatPr baseColWidth="10" defaultColWidth="11.42578125" defaultRowHeight="15"/>
  <cols>
    <col min="1" max="1" width="1.42578125" style="1" customWidth="1"/>
    <col min="2" max="2" width="23.85546875" style="1" bestFit="1" customWidth="1"/>
    <col min="3" max="3" width="14.28515625" style="1" bestFit="1" customWidth="1"/>
    <col min="4" max="4" width="5" style="1" bestFit="1" customWidth="1"/>
    <col min="5" max="5" width="8" style="1" bestFit="1" customWidth="1"/>
    <col min="6" max="6" width="23.8554687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23.85546875" style="1" bestFit="1" customWidth="1"/>
    <col min="11" max="11" width="14.28515625" style="1" bestFit="1" customWidth="1"/>
    <col min="12" max="12" width="5" style="1" bestFit="1" customWidth="1"/>
    <col min="13" max="13" width="8" style="1" bestFit="1" customWidth="1"/>
    <col min="14" max="14" width="23.8554687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23.85546875" style="1" bestFit="1" customWidth="1"/>
    <col min="19" max="19" width="14.28515625" style="1" bestFit="1" customWidth="1"/>
    <col min="20" max="20" width="5" style="1" bestFit="1" customWidth="1"/>
    <col min="21" max="21" width="8" style="1" bestFit="1" customWidth="1"/>
    <col min="22" max="22" width="23.8554687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77" t="s">
        <v>100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9"/>
    </row>
    <row r="2" spans="2:25">
      <c r="B2" s="82" t="s">
        <v>81</v>
      </c>
      <c r="C2" s="83"/>
      <c r="D2" s="83"/>
      <c r="E2" s="83"/>
      <c r="F2" s="71" t="s">
        <v>81</v>
      </c>
      <c r="G2" s="72"/>
      <c r="H2" s="72"/>
      <c r="I2" s="72"/>
      <c r="J2" s="71" t="s">
        <v>81</v>
      </c>
      <c r="K2" s="72"/>
      <c r="L2" s="72"/>
      <c r="M2" s="73"/>
      <c r="N2" s="71" t="s">
        <v>81</v>
      </c>
      <c r="O2" s="72"/>
      <c r="P2" s="72"/>
      <c r="Q2" s="73"/>
      <c r="R2" s="71" t="s">
        <v>81</v>
      </c>
      <c r="S2" s="72"/>
      <c r="T2" s="72"/>
      <c r="U2" s="73"/>
      <c r="V2" s="71" t="s">
        <v>81</v>
      </c>
      <c r="W2" s="72"/>
      <c r="X2" s="72"/>
      <c r="Y2" s="73"/>
    </row>
    <row r="3" spans="2:25">
      <c r="B3" s="80" t="s">
        <v>125</v>
      </c>
      <c r="C3" s="81"/>
      <c r="D3" s="81"/>
      <c r="E3" s="81"/>
      <c r="F3" s="74" t="s">
        <v>126</v>
      </c>
      <c r="G3" s="75"/>
      <c r="H3" s="75"/>
      <c r="I3" s="75"/>
      <c r="J3" s="74" t="s">
        <v>127</v>
      </c>
      <c r="K3" s="75"/>
      <c r="L3" s="75"/>
      <c r="M3" s="76"/>
      <c r="N3" s="74" t="s">
        <v>128</v>
      </c>
      <c r="O3" s="75"/>
      <c r="P3" s="75"/>
      <c r="Q3" s="76"/>
      <c r="R3" s="74" t="s">
        <v>129</v>
      </c>
      <c r="S3" s="75"/>
      <c r="T3" s="75"/>
      <c r="U3" s="76"/>
      <c r="V3" s="74" t="s">
        <v>130</v>
      </c>
      <c r="W3" s="75"/>
      <c r="X3" s="75"/>
      <c r="Y3" s="76"/>
    </row>
    <row r="4" spans="2:25" ht="15.75" thickBot="1">
      <c r="B4" s="2" t="s">
        <v>14</v>
      </c>
      <c r="C4" s="3" t="s">
        <v>82</v>
      </c>
      <c r="D4" s="4" t="s">
        <v>83</v>
      </c>
      <c r="E4" s="4" t="s">
        <v>84</v>
      </c>
      <c r="F4" s="2" t="s">
        <v>14</v>
      </c>
      <c r="G4" s="3" t="s">
        <v>82</v>
      </c>
      <c r="H4" s="4" t="s">
        <v>83</v>
      </c>
      <c r="I4" s="4" t="s">
        <v>84</v>
      </c>
      <c r="J4" s="2" t="s">
        <v>14</v>
      </c>
      <c r="K4" s="3" t="s">
        <v>82</v>
      </c>
      <c r="L4" s="4" t="s">
        <v>83</v>
      </c>
      <c r="M4" s="5" t="s">
        <v>84</v>
      </c>
      <c r="N4" s="2" t="s">
        <v>14</v>
      </c>
      <c r="O4" s="3" t="s">
        <v>82</v>
      </c>
      <c r="P4" s="4" t="s">
        <v>83</v>
      </c>
      <c r="Q4" s="5" t="s">
        <v>84</v>
      </c>
      <c r="R4" s="2" t="s">
        <v>14</v>
      </c>
      <c r="S4" s="3" t="s">
        <v>82</v>
      </c>
      <c r="T4" s="4" t="s">
        <v>83</v>
      </c>
      <c r="U4" s="5" t="s">
        <v>84</v>
      </c>
      <c r="V4" s="2" t="s">
        <v>14</v>
      </c>
      <c r="W4" s="3" t="s">
        <v>82</v>
      </c>
      <c r="X4" s="4" t="s">
        <v>83</v>
      </c>
      <c r="Y4" s="5" t="s">
        <v>84</v>
      </c>
    </row>
    <row r="5" spans="2:25">
      <c r="B5" s="6" t="s">
        <v>85</v>
      </c>
      <c r="C5" s="7"/>
      <c r="D5" s="8">
        <v>1.4</v>
      </c>
      <c r="E5" s="9">
        <f>D5*'Matriz de Carga'!G4</f>
        <v>129779.99999999999</v>
      </c>
      <c r="F5" s="6" t="s">
        <v>85</v>
      </c>
      <c r="G5" s="10"/>
      <c r="H5" s="8">
        <v>1.8</v>
      </c>
      <c r="I5" s="11">
        <f>H5*'Matriz de Carga'!G4</f>
        <v>166860</v>
      </c>
      <c r="J5" s="6" t="s">
        <v>85</v>
      </c>
      <c r="K5" s="10"/>
      <c r="L5" s="8">
        <v>1.9</v>
      </c>
      <c r="M5" s="11">
        <f>L5*'Matriz de Carga'!G4</f>
        <v>176130</v>
      </c>
      <c r="N5" s="6" t="s">
        <v>85</v>
      </c>
      <c r="O5" s="10"/>
      <c r="P5" s="8">
        <v>2.4</v>
      </c>
      <c r="Q5" s="11">
        <f>P5*'Matriz de Carga'!G4</f>
        <v>222480</v>
      </c>
      <c r="R5" s="6" t="s">
        <v>85</v>
      </c>
      <c r="S5" s="10"/>
      <c r="T5" s="8">
        <v>1.4</v>
      </c>
      <c r="U5" s="11">
        <f>T5*'Matriz de Carga'!G4</f>
        <v>129779.99999999999</v>
      </c>
      <c r="V5" s="6" t="s">
        <v>85</v>
      </c>
      <c r="W5" s="10"/>
      <c r="X5" s="8">
        <v>2.2999999999999998</v>
      </c>
      <c r="Y5" s="11">
        <f>X5*'Matriz de Carga'!G4</f>
        <v>213209.99999999997</v>
      </c>
    </row>
    <row r="6" spans="2:25">
      <c r="B6" s="12" t="s">
        <v>86</v>
      </c>
      <c r="C6" s="36" t="s">
        <v>101</v>
      </c>
      <c r="D6" s="26">
        <v>5.7</v>
      </c>
      <c r="E6" s="37">
        <f>D6*'Matriz de Carga'!G10</f>
        <v>97954.5</v>
      </c>
      <c r="F6" s="12" t="s">
        <v>86</v>
      </c>
      <c r="G6" s="36" t="s">
        <v>101</v>
      </c>
      <c r="H6" s="26">
        <v>5.7</v>
      </c>
      <c r="I6" s="13">
        <f>H6*'Matriz de Carga'!G10</f>
        <v>97954.5</v>
      </c>
      <c r="J6" s="12" t="s">
        <v>86</v>
      </c>
      <c r="K6" s="36" t="s">
        <v>101</v>
      </c>
      <c r="L6" s="26">
        <v>5.7</v>
      </c>
      <c r="M6" s="13">
        <f>L6*'Matriz de Carga'!G10</f>
        <v>97954.5</v>
      </c>
      <c r="N6" s="12" t="s">
        <v>86</v>
      </c>
      <c r="O6" s="36" t="s">
        <v>101</v>
      </c>
      <c r="P6" s="26">
        <v>5.7</v>
      </c>
      <c r="Q6" s="13">
        <f>P6*'Matriz de Carga'!G10</f>
        <v>97954.5</v>
      </c>
      <c r="R6" s="12" t="s">
        <v>86</v>
      </c>
      <c r="S6" s="36" t="s">
        <v>101</v>
      </c>
      <c r="T6" s="26">
        <v>5.7</v>
      </c>
      <c r="U6" s="13">
        <f>T6*'Matriz de Carga'!G10</f>
        <v>97954.5</v>
      </c>
      <c r="V6" s="12" t="s">
        <v>86</v>
      </c>
      <c r="W6" s="36" t="s">
        <v>101</v>
      </c>
      <c r="X6" s="26">
        <v>5.7</v>
      </c>
      <c r="Y6" s="13">
        <f>X6*'Matriz de Carga'!G10</f>
        <v>97954.5</v>
      </c>
    </row>
    <row r="7" spans="2:25">
      <c r="B7" s="12" t="s">
        <v>88</v>
      </c>
      <c r="C7" s="36" t="s">
        <v>22</v>
      </c>
      <c r="D7" s="26">
        <v>1</v>
      </c>
      <c r="E7" s="44">
        <f>(VLOOKUP(C7,'Matriz de Carga'!$B$3:$C$51,2,0))*D7</f>
        <v>13762</v>
      </c>
      <c r="F7" s="12" t="s">
        <v>88</v>
      </c>
      <c r="G7" s="36" t="s">
        <v>22</v>
      </c>
      <c r="H7" s="26">
        <v>1</v>
      </c>
      <c r="I7" s="27">
        <f>(VLOOKUP(G7,'Matriz de Carga'!$B$3:$C$51,2,0))*H7</f>
        <v>13762</v>
      </c>
      <c r="J7" s="12" t="s">
        <v>88</v>
      </c>
      <c r="K7" s="36" t="s">
        <v>22</v>
      </c>
      <c r="L7" s="26">
        <v>1</v>
      </c>
      <c r="M7" s="27">
        <f>(VLOOKUP(K7,'Matriz de Carga'!$B$3:$C$51,2,0))*L7</f>
        <v>13762</v>
      </c>
      <c r="N7" s="12" t="s">
        <v>88</v>
      </c>
      <c r="O7" s="36" t="s">
        <v>22</v>
      </c>
      <c r="P7" s="26">
        <v>1</v>
      </c>
      <c r="Q7" s="27">
        <f>(VLOOKUP(O7,'Matriz de Carga'!$B$3:$C$51,2,0))*P7</f>
        <v>13762</v>
      </c>
      <c r="R7" s="12" t="s">
        <v>88</v>
      </c>
      <c r="S7" s="36" t="s">
        <v>22</v>
      </c>
      <c r="T7" s="26">
        <v>1</v>
      </c>
      <c r="U7" s="27">
        <f>(VLOOKUP(S7,'Matriz de Carga'!$B$3:$C$51,2,0))*T7</f>
        <v>13762</v>
      </c>
      <c r="V7" s="12" t="s">
        <v>88</v>
      </c>
      <c r="W7" s="36" t="s">
        <v>22</v>
      </c>
      <c r="X7" s="26">
        <v>1</v>
      </c>
      <c r="Y7" s="27">
        <f>(VLOOKUP(W7,'Matriz de Carga'!$B$3:$C$51,2,0))*X7</f>
        <v>13762</v>
      </c>
    </row>
    <row r="8" spans="2:25">
      <c r="B8" s="12" t="s">
        <v>89</v>
      </c>
      <c r="C8" s="36" t="s">
        <v>29</v>
      </c>
      <c r="D8" s="26">
        <v>1</v>
      </c>
      <c r="E8" s="44">
        <f>(VLOOKUP(C8,'Matriz de Carga'!$B$3:$C$51,2,0))*D8</f>
        <v>49520</v>
      </c>
      <c r="F8" s="12" t="s">
        <v>41</v>
      </c>
      <c r="G8" s="36" t="s">
        <v>24</v>
      </c>
      <c r="H8" s="26">
        <v>1</v>
      </c>
      <c r="I8" s="27">
        <f>(VLOOKUP(G8,'Matriz de Carga'!$B$3:$C$51,2,0))*H8</f>
        <v>35420</v>
      </c>
      <c r="J8" s="12" t="s">
        <v>89</v>
      </c>
      <c r="K8" s="36" t="s">
        <v>29</v>
      </c>
      <c r="L8" s="26">
        <v>1</v>
      </c>
      <c r="M8" s="27">
        <f>(VLOOKUP(K8,'Matriz de Carga'!$B$3:$C$51,2,0))*L8</f>
        <v>49520</v>
      </c>
      <c r="N8" s="12" t="s">
        <v>41</v>
      </c>
      <c r="O8" s="36" t="s">
        <v>24</v>
      </c>
      <c r="P8" s="26">
        <v>1</v>
      </c>
      <c r="Q8" s="27">
        <f>(VLOOKUP(O8,'Matriz de Carga'!$B$3:$C$51,2,0))*P8</f>
        <v>35420</v>
      </c>
      <c r="R8" s="12" t="s">
        <v>89</v>
      </c>
      <c r="S8" s="36" t="s">
        <v>29</v>
      </c>
      <c r="T8" s="26">
        <v>1</v>
      </c>
      <c r="U8" s="27">
        <f>(VLOOKUP(S8,'Matriz de Carga'!$B$3:$C$51,2,0))*T8</f>
        <v>49520</v>
      </c>
      <c r="V8" s="12" t="s">
        <v>41</v>
      </c>
      <c r="W8" s="36" t="s">
        <v>24</v>
      </c>
      <c r="X8" s="26">
        <v>1</v>
      </c>
      <c r="Y8" s="27">
        <f>(VLOOKUP(W8,'Matriz de Carga'!$B$3:$C$51,2,0))*X8</f>
        <v>35420</v>
      </c>
    </row>
    <row r="9" spans="2:25">
      <c r="B9" s="12" t="s">
        <v>90</v>
      </c>
      <c r="C9" s="36" t="s">
        <v>64</v>
      </c>
      <c r="D9" s="26">
        <v>1</v>
      </c>
      <c r="E9" s="44">
        <f>(VLOOKUP(C9,'Matriz de Carga'!$B$3:$C$51,2,0))*D9</f>
        <v>6933</v>
      </c>
      <c r="F9" s="12" t="s">
        <v>89</v>
      </c>
      <c r="G9" s="36" t="s">
        <v>29</v>
      </c>
      <c r="H9" s="26">
        <v>1</v>
      </c>
      <c r="I9" s="27">
        <f>(VLOOKUP(G9,'Matriz de Carga'!$B$3:$C$51,2,0))*H9</f>
        <v>49520</v>
      </c>
      <c r="J9" s="12" t="s">
        <v>90</v>
      </c>
      <c r="K9" s="36" t="s">
        <v>64</v>
      </c>
      <c r="L9" s="26">
        <v>1</v>
      </c>
      <c r="M9" s="27">
        <f>(VLOOKUP(K9,'Matriz de Carga'!$B$3:$C$51,2,0))*L9</f>
        <v>6933</v>
      </c>
      <c r="N9" s="12" t="s">
        <v>89</v>
      </c>
      <c r="O9" s="36" t="s">
        <v>29</v>
      </c>
      <c r="P9" s="26">
        <v>1</v>
      </c>
      <c r="Q9" s="27">
        <f>(VLOOKUP(O9,'Matriz de Carga'!$B$3:$C$51,2,0))*P9</f>
        <v>49520</v>
      </c>
      <c r="R9" s="12" t="s">
        <v>90</v>
      </c>
      <c r="S9" s="36" t="s">
        <v>64</v>
      </c>
      <c r="T9" s="26">
        <v>1</v>
      </c>
      <c r="U9" s="27">
        <f>(VLOOKUP(S9,'Matriz de Carga'!$B$3:$C$51,2,0))*T9</f>
        <v>6933</v>
      </c>
      <c r="V9" s="12" t="s">
        <v>89</v>
      </c>
      <c r="W9" s="36" t="s">
        <v>29</v>
      </c>
      <c r="X9" s="26">
        <v>1</v>
      </c>
      <c r="Y9" s="27">
        <f>(VLOOKUP(W9,'Matriz de Carga'!$B$3:$C$51,2,0))*X9</f>
        <v>49520</v>
      </c>
    </row>
    <row r="10" spans="2:25">
      <c r="B10" s="12" t="s">
        <v>47</v>
      </c>
      <c r="C10" s="36" t="s">
        <v>66</v>
      </c>
      <c r="D10" s="26">
        <v>1</v>
      </c>
      <c r="E10" s="44">
        <f>(VLOOKUP(C10,'Matriz de Carga'!$B$3:$C$51,2,0))*D10</f>
        <v>4460</v>
      </c>
      <c r="F10" s="12" t="s">
        <v>90</v>
      </c>
      <c r="G10" s="36" t="s">
        <v>64</v>
      </c>
      <c r="H10" s="26">
        <v>1</v>
      </c>
      <c r="I10" s="27">
        <f>(VLOOKUP(G10,'Matriz de Carga'!$B$3:$C$51,2,0))*H10</f>
        <v>6933</v>
      </c>
      <c r="J10" s="12" t="s">
        <v>47</v>
      </c>
      <c r="K10" s="36" t="s">
        <v>66</v>
      </c>
      <c r="L10" s="26">
        <v>1</v>
      </c>
      <c r="M10" s="27">
        <f>(VLOOKUP(K10,'Matriz de Carga'!$B$3:$C$51,2,0))*L10</f>
        <v>4460</v>
      </c>
      <c r="N10" s="12" t="s">
        <v>35</v>
      </c>
      <c r="O10" s="36" t="s">
        <v>40</v>
      </c>
      <c r="P10" s="26">
        <v>4</v>
      </c>
      <c r="Q10" s="27">
        <f>(VLOOKUP(O10,'Matriz de Carga'!$B$3:$C$51,2,0))*P10</f>
        <v>181396</v>
      </c>
      <c r="R10" s="12" t="s">
        <v>47</v>
      </c>
      <c r="S10" s="36" t="s">
        <v>66</v>
      </c>
      <c r="T10" s="26">
        <v>1</v>
      </c>
      <c r="U10" s="27">
        <f>(VLOOKUP(S10,'Matriz de Carga'!$B$3:$C$51,2,0))*T10</f>
        <v>4460</v>
      </c>
      <c r="V10" s="12" t="s">
        <v>92</v>
      </c>
      <c r="W10" s="36" t="s">
        <v>50</v>
      </c>
      <c r="X10" s="26">
        <v>1</v>
      </c>
      <c r="Y10" s="27">
        <f>(VLOOKUP(W10,'Matriz de Carga'!$B$3:$C$51,2,0))*X10</f>
        <v>22224</v>
      </c>
    </row>
    <row r="11" spans="2:25">
      <c r="B11" s="12" t="s">
        <v>67</v>
      </c>
      <c r="C11" s="36" t="s">
        <v>68</v>
      </c>
      <c r="D11" s="26">
        <v>3</v>
      </c>
      <c r="E11" s="44">
        <f>(VLOOKUP(C11,'Matriz de Carga'!$B$3:$C$51,2,0))*D11</f>
        <v>8370</v>
      </c>
      <c r="F11" s="12" t="s">
        <v>47</v>
      </c>
      <c r="G11" s="36" t="s">
        <v>66</v>
      </c>
      <c r="H11" s="26">
        <v>1</v>
      </c>
      <c r="I11" s="27">
        <f>(VLOOKUP(G11,'Matriz de Carga'!$B$3:$C$51,2,0))*H11</f>
        <v>4460</v>
      </c>
      <c r="J11" s="12" t="s">
        <v>67</v>
      </c>
      <c r="K11" s="36" t="s">
        <v>68</v>
      </c>
      <c r="L11" s="26">
        <v>3</v>
      </c>
      <c r="M11" s="27">
        <f>(VLOOKUP(K11,'Matriz de Carga'!$B$3:$C$51,2,0))*L11</f>
        <v>8370</v>
      </c>
      <c r="N11" s="12" t="s">
        <v>91</v>
      </c>
      <c r="O11" s="36" t="s">
        <v>31</v>
      </c>
      <c r="P11" s="26">
        <v>1</v>
      </c>
      <c r="Q11" s="27">
        <f>(VLOOKUP(O11,'Matriz de Carga'!$B$3:$C$51,2,0))*P11</f>
        <v>58908</v>
      </c>
      <c r="R11" s="12" t="s">
        <v>67</v>
      </c>
      <c r="S11" s="36" t="s">
        <v>68</v>
      </c>
      <c r="T11" s="26">
        <v>3</v>
      </c>
      <c r="U11" s="27">
        <f>(VLOOKUP(S11,'Matriz de Carga'!$B$3:$C$51,2,0))*T11</f>
        <v>8370</v>
      </c>
      <c r="V11" s="12" t="s">
        <v>90</v>
      </c>
      <c r="W11" s="36" t="s">
        <v>64</v>
      </c>
      <c r="X11" s="26">
        <v>1</v>
      </c>
      <c r="Y11" s="27">
        <f>(VLOOKUP(W11,'Matriz de Carga'!$B$3:$C$51,2,0))*X11</f>
        <v>6933</v>
      </c>
    </row>
    <row r="12" spans="2:25">
      <c r="B12" s="14"/>
      <c r="C12" s="38"/>
      <c r="D12" s="38"/>
      <c r="E12" s="37"/>
      <c r="F12" s="12" t="s">
        <v>67</v>
      </c>
      <c r="G12" s="36" t="s">
        <v>68</v>
      </c>
      <c r="H12" s="26">
        <v>3</v>
      </c>
      <c r="I12" s="27">
        <f>(VLOOKUP(G12,'Matriz de Carga'!$B$3:$C$51,2,0))*H12</f>
        <v>8370</v>
      </c>
      <c r="J12" s="12" t="s">
        <v>93</v>
      </c>
      <c r="K12" s="36" t="s">
        <v>52</v>
      </c>
      <c r="L12" s="26">
        <v>0.76</v>
      </c>
      <c r="M12" s="27">
        <f>(VLOOKUP(K12,'Matriz de Carga'!$B$3:$C$51,2,0))*L12</f>
        <v>62474.28</v>
      </c>
      <c r="N12" s="12" t="s">
        <v>90</v>
      </c>
      <c r="O12" s="36" t="s">
        <v>64</v>
      </c>
      <c r="P12" s="26">
        <v>1</v>
      </c>
      <c r="Q12" s="27">
        <f>(VLOOKUP(O12,'Matriz de Carga'!$B$3:$C$51,2,0))*P12</f>
        <v>6933</v>
      </c>
      <c r="R12" s="12"/>
      <c r="S12" s="36"/>
      <c r="T12" s="26"/>
      <c r="U12" s="27"/>
      <c r="V12" s="12" t="s">
        <v>47</v>
      </c>
      <c r="W12" s="36" t="s">
        <v>66</v>
      </c>
      <c r="X12" s="26">
        <v>1</v>
      </c>
      <c r="Y12" s="27">
        <f>(VLOOKUP(W12,'Matriz de Carga'!$B$3:$C$51,2,0))*X12</f>
        <v>4460</v>
      </c>
    </row>
    <row r="13" spans="2:25">
      <c r="B13" s="14"/>
      <c r="C13" s="38"/>
      <c r="D13" s="38"/>
      <c r="E13" s="37"/>
      <c r="F13" s="12" t="s">
        <v>92</v>
      </c>
      <c r="G13" s="36" t="s">
        <v>50</v>
      </c>
      <c r="H13" s="26">
        <v>1</v>
      </c>
      <c r="I13" s="27">
        <f>(VLOOKUP(G13,'Matriz de Carga'!$B$3:$C$51,2,0))*H13</f>
        <v>22224</v>
      </c>
      <c r="J13" s="12" t="s">
        <v>94</v>
      </c>
      <c r="K13" s="36" t="s">
        <v>54</v>
      </c>
      <c r="L13" s="26">
        <v>1</v>
      </c>
      <c r="M13" s="27">
        <f>(VLOOKUP(K13,'Matriz de Carga'!$B$3:$C$51,2,0))*L13</f>
        <v>8676</v>
      </c>
      <c r="N13" s="12" t="s">
        <v>47</v>
      </c>
      <c r="O13" s="36" t="s">
        <v>66</v>
      </c>
      <c r="P13" s="26">
        <v>1</v>
      </c>
      <c r="Q13" s="27">
        <f>(VLOOKUP(O13,'Matriz de Carga'!$B$3:$C$51,2,0))*P13</f>
        <v>4460</v>
      </c>
      <c r="R13" s="12"/>
      <c r="S13" s="36"/>
      <c r="T13" s="26"/>
      <c r="U13" s="27"/>
      <c r="V13" s="12" t="s">
        <v>67</v>
      </c>
      <c r="W13" s="36" t="s">
        <v>68</v>
      </c>
      <c r="X13" s="26">
        <v>3</v>
      </c>
      <c r="Y13" s="27">
        <f>(VLOOKUP(W13,'Matriz de Carga'!$B$3:$C$51,2,0))*X13</f>
        <v>8370</v>
      </c>
    </row>
    <row r="14" spans="2:25">
      <c r="B14" s="14"/>
      <c r="C14" s="38"/>
      <c r="D14" s="38"/>
      <c r="E14" s="37"/>
      <c r="F14" s="47"/>
      <c r="I14" s="48"/>
      <c r="J14" s="12" t="s">
        <v>95</v>
      </c>
      <c r="K14" s="36" t="s">
        <v>59</v>
      </c>
      <c r="L14" s="26">
        <v>1</v>
      </c>
      <c r="M14" s="27">
        <f>(VLOOKUP(K14,'Matriz de Carga'!$B$3:$C$51,2,0))*L14</f>
        <v>8436</v>
      </c>
      <c r="N14" s="12" t="s">
        <v>67</v>
      </c>
      <c r="O14" s="36" t="s">
        <v>68</v>
      </c>
      <c r="P14" s="26">
        <v>3</v>
      </c>
      <c r="Q14" s="27">
        <f>(VLOOKUP(O14,'Matriz de Carga'!$B$3:$C$51,2,0))*P14</f>
        <v>8370</v>
      </c>
      <c r="R14" s="12"/>
      <c r="S14" s="36"/>
      <c r="T14" s="40"/>
      <c r="U14" s="27"/>
      <c r="V14" s="12" t="s">
        <v>93</v>
      </c>
      <c r="W14" s="36" t="s">
        <v>52</v>
      </c>
      <c r="X14" s="26">
        <v>0.76</v>
      </c>
      <c r="Y14" s="27">
        <f>(VLOOKUP(W14,'Matriz de Carga'!$B$3:$C$51,2,0))*X14</f>
        <v>62474.28</v>
      </c>
    </row>
    <row r="15" spans="2:25">
      <c r="B15" s="14"/>
      <c r="C15" s="38"/>
      <c r="D15" s="38"/>
      <c r="E15" s="37" t="str">
        <f>IFERROR(#REF!/(1-#REF!),"")</f>
        <v/>
      </c>
      <c r="F15" s="12"/>
      <c r="G15" s="36"/>
      <c r="H15" s="36"/>
      <c r="I15" s="13" t="str">
        <f>IFERROR(#REF!/(1-#REF!),"")</f>
        <v/>
      </c>
      <c r="J15" s="12"/>
      <c r="K15" s="36"/>
      <c r="L15" s="36"/>
      <c r="M15" s="13" t="str">
        <f>IFERROR(#REF!/(1-#REF!),"")</f>
        <v/>
      </c>
      <c r="N15" s="12" t="s">
        <v>92</v>
      </c>
      <c r="O15" s="36" t="s">
        <v>50</v>
      </c>
      <c r="P15" s="26">
        <v>1</v>
      </c>
      <c r="Q15" s="27">
        <f>(VLOOKUP(O15,'Matriz de Carga'!$B$3:$C$51,2,0))*P15</f>
        <v>22224</v>
      </c>
      <c r="R15" s="12"/>
      <c r="S15" s="36"/>
      <c r="T15" s="36"/>
      <c r="U15" s="13" t="str">
        <f>IFERROR(#REF!/(1-#REF!),"")</f>
        <v/>
      </c>
      <c r="V15" s="12" t="s">
        <v>94</v>
      </c>
      <c r="W15" s="36" t="s">
        <v>54</v>
      </c>
      <c r="X15" s="26">
        <v>1</v>
      </c>
      <c r="Y15" s="27">
        <f>(VLOOKUP(W15,'Matriz de Carga'!$B$3:$C$51,2,0))*X15</f>
        <v>8676</v>
      </c>
    </row>
    <row r="16" spans="2:25">
      <c r="B16" s="14"/>
      <c r="C16" s="38"/>
      <c r="D16" s="38"/>
      <c r="E16" s="37"/>
      <c r="F16" s="12"/>
      <c r="G16" s="36"/>
      <c r="H16" s="36"/>
      <c r="I16" s="13"/>
      <c r="J16" s="12"/>
      <c r="K16" s="36"/>
      <c r="L16" s="36"/>
      <c r="M16" s="13"/>
      <c r="N16" s="12"/>
      <c r="O16" s="36"/>
      <c r="P16" s="26"/>
      <c r="Q16" s="27"/>
      <c r="R16" s="12"/>
      <c r="S16" s="36"/>
      <c r="T16" s="36"/>
      <c r="U16" s="13"/>
      <c r="V16" s="12" t="s">
        <v>95</v>
      </c>
      <c r="W16" s="36" t="s">
        <v>59</v>
      </c>
      <c r="X16" s="26">
        <v>1</v>
      </c>
      <c r="Y16" s="27">
        <f>(VLOOKUP(W16,'Matriz de Carga'!$B$3:$C$51,2,0))*X16</f>
        <v>8436</v>
      </c>
    </row>
    <row r="17" spans="2:25">
      <c r="B17" s="14"/>
      <c r="C17" s="38"/>
      <c r="D17" s="38"/>
      <c r="E17" s="37"/>
      <c r="F17" s="12"/>
      <c r="G17" s="36"/>
      <c r="H17" s="36"/>
      <c r="I17" s="13"/>
      <c r="J17" s="12"/>
      <c r="K17" s="36"/>
      <c r="L17" s="36"/>
      <c r="M17" s="13"/>
      <c r="N17" s="12"/>
      <c r="O17" s="36"/>
      <c r="P17" s="26"/>
      <c r="Q17" s="27"/>
      <c r="R17" s="12"/>
      <c r="S17" s="36"/>
      <c r="T17" s="36"/>
      <c r="U17" s="13"/>
      <c r="V17" s="12"/>
      <c r="W17" s="36"/>
      <c r="X17" s="26"/>
      <c r="Y17" s="27"/>
    </row>
    <row r="18" spans="2:25">
      <c r="B18" s="15" t="s">
        <v>96</v>
      </c>
      <c r="C18" s="39"/>
      <c r="D18" s="39"/>
      <c r="E18" s="41">
        <f>SUM(E6:E15)</f>
        <v>180999.5</v>
      </c>
      <c r="F18" s="15" t="s">
        <v>96</v>
      </c>
      <c r="G18" s="39"/>
      <c r="H18" s="39"/>
      <c r="I18" s="16">
        <f>SUM(I6:I15)</f>
        <v>238643.5</v>
      </c>
      <c r="J18" s="15" t="s">
        <v>96</v>
      </c>
      <c r="K18" s="39"/>
      <c r="L18" s="39"/>
      <c r="M18" s="16">
        <f>SUM(M6:M15)</f>
        <v>260585.78</v>
      </c>
      <c r="N18" s="15" t="s">
        <v>96</v>
      </c>
      <c r="O18" s="39"/>
      <c r="P18" s="39"/>
      <c r="Q18" s="16">
        <f>SUM(Q6:Q15)</f>
        <v>478947.5</v>
      </c>
      <c r="R18" s="15" t="s">
        <v>96</v>
      </c>
      <c r="S18" s="39"/>
      <c r="T18" s="39"/>
      <c r="U18" s="16">
        <f>SUM(U6:U15)</f>
        <v>180999.5</v>
      </c>
      <c r="V18" s="15" t="s">
        <v>96</v>
      </c>
      <c r="W18" s="39"/>
      <c r="X18" s="39"/>
      <c r="Y18" s="16">
        <f>SUM(Y6:Y17)</f>
        <v>318229.78000000003</v>
      </c>
    </row>
    <row r="19" spans="2:25" ht="15.75" thickBot="1">
      <c r="B19" s="17" t="s">
        <v>97</v>
      </c>
      <c r="C19" s="18"/>
      <c r="D19" s="18"/>
      <c r="E19" s="19">
        <f>'Matriz de Carga'!G12</f>
        <v>15000</v>
      </c>
      <c r="F19" s="17" t="s">
        <v>97</v>
      </c>
      <c r="G19" s="20"/>
      <c r="H19" s="20"/>
      <c r="I19" s="21">
        <f>'Matriz de Carga'!G12</f>
        <v>15000</v>
      </c>
      <c r="J19" s="17" t="s">
        <v>97</v>
      </c>
      <c r="K19" s="20"/>
      <c r="L19" s="20"/>
      <c r="M19" s="21">
        <f>'Matriz de Carga'!G12</f>
        <v>15000</v>
      </c>
      <c r="N19" s="17" t="s">
        <v>97</v>
      </c>
      <c r="O19" s="20"/>
      <c r="P19" s="20"/>
      <c r="Q19" s="21">
        <f>'Matriz de Carga'!G12</f>
        <v>15000</v>
      </c>
      <c r="R19" s="17" t="s">
        <v>97</v>
      </c>
      <c r="S19" s="20"/>
      <c r="T19" s="20"/>
      <c r="U19" s="21">
        <f>'Matriz de Carga'!G12</f>
        <v>15000</v>
      </c>
      <c r="V19" s="17" t="s">
        <v>97</v>
      </c>
      <c r="W19" s="20"/>
      <c r="X19" s="20"/>
      <c r="Y19" s="21">
        <f>'Matriz de Carga'!G12</f>
        <v>15000</v>
      </c>
    </row>
    <row r="20" spans="2:25" ht="15.75" thickBot="1">
      <c r="B20" s="22" t="s">
        <v>98</v>
      </c>
      <c r="C20" s="23"/>
      <c r="D20" s="23"/>
      <c r="E20" s="24">
        <f>E18+E5+E19</f>
        <v>325779.5</v>
      </c>
      <c r="F20" s="22" t="s">
        <v>98</v>
      </c>
      <c r="G20" s="23"/>
      <c r="H20" s="23"/>
      <c r="I20" s="24">
        <f>I18+I5+I19</f>
        <v>420503.5</v>
      </c>
      <c r="J20" s="22" t="s">
        <v>98</v>
      </c>
      <c r="K20" s="23"/>
      <c r="L20" s="23"/>
      <c r="M20" s="25">
        <f>M18+M5+M19</f>
        <v>451715.78</v>
      </c>
      <c r="N20" s="22" t="s">
        <v>98</v>
      </c>
      <c r="O20" s="23"/>
      <c r="P20" s="23"/>
      <c r="Q20" s="25">
        <f>Q18+Q5+Q19</f>
        <v>716427.5</v>
      </c>
      <c r="R20" s="22" t="s">
        <v>98</v>
      </c>
      <c r="S20" s="23"/>
      <c r="T20" s="23"/>
      <c r="U20" s="25">
        <f>U18+U5+U19</f>
        <v>325779.5</v>
      </c>
      <c r="V20" s="22" t="s">
        <v>98</v>
      </c>
      <c r="W20" s="23"/>
      <c r="X20" s="23"/>
      <c r="Y20" s="25">
        <f>Y18+Y5+Y19</f>
        <v>546439.78</v>
      </c>
    </row>
    <row r="21" spans="2:25" ht="15.75" thickBot="1">
      <c r="B21" s="22" t="s">
        <v>99</v>
      </c>
      <c r="C21" s="23"/>
      <c r="D21" s="23"/>
      <c r="E21" s="24">
        <f>E20*1.19</f>
        <v>387677.60499999998</v>
      </c>
      <c r="F21" s="22" t="s">
        <v>99</v>
      </c>
      <c r="G21" s="23"/>
      <c r="H21" s="23"/>
      <c r="I21" s="24">
        <f>I20*1.19</f>
        <v>500399.16499999998</v>
      </c>
      <c r="J21" s="22" t="s">
        <v>99</v>
      </c>
      <c r="K21" s="23"/>
      <c r="L21" s="23"/>
      <c r="M21" s="25">
        <f>M20*1.19</f>
        <v>537541.77820000006</v>
      </c>
      <c r="N21" s="22" t="s">
        <v>99</v>
      </c>
      <c r="O21" s="23"/>
      <c r="P21" s="23"/>
      <c r="Q21" s="25">
        <f>Q20*1.19</f>
        <v>852548.72499999998</v>
      </c>
      <c r="R21" s="22" t="s">
        <v>99</v>
      </c>
      <c r="S21" s="23"/>
      <c r="T21" s="23"/>
      <c r="U21" s="25">
        <f>U20*1.19</f>
        <v>387677.60499999998</v>
      </c>
      <c r="V21" s="22" t="s">
        <v>99</v>
      </c>
      <c r="W21" s="23"/>
      <c r="X21" s="23"/>
      <c r="Y21" s="25">
        <f>Y20*1.19</f>
        <v>650263.3382</v>
      </c>
    </row>
  </sheetData>
  <sheetProtection selectLockedCells="1" selectUnlockedCells="1"/>
  <mergeCells count="13">
    <mergeCell ref="V3:Y3"/>
    <mergeCell ref="B1:Y1"/>
    <mergeCell ref="B2:E2"/>
    <mergeCell ref="F2:I2"/>
    <mergeCell ref="J2:M2"/>
    <mergeCell ref="N2:Q2"/>
    <mergeCell ref="R2:U2"/>
    <mergeCell ref="V2:Y2"/>
    <mergeCell ref="B3:E3"/>
    <mergeCell ref="F3:I3"/>
    <mergeCell ref="J3:M3"/>
    <mergeCell ref="N3:Q3"/>
    <mergeCell ref="R3:U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33257-5E51-4056-BF0C-301EF98C80D8}">
  <dimension ref="B1:Y19"/>
  <sheetViews>
    <sheetView topLeftCell="K1" zoomScaleNormal="100" zoomScaleSheetLayoutView="110" workbookViewId="0">
      <selection activeCell="R20" sqref="R20"/>
    </sheetView>
  </sheetViews>
  <sheetFormatPr baseColWidth="10" defaultColWidth="11.42578125" defaultRowHeight="15"/>
  <cols>
    <col min="1" max="1" width="2" style="1" customWidth="1"/>
    <col min="2" max="2" width="23.85546875" style="1" bestFit="1" customWidth="1"/>
    <col min="3" max="3" width="14.28515625" style="1" bestFit="1" customWidth="1"/>
    <col min="4" max="4" width="5" style="1" bestFit="1" customWidth="1"/>
    <col min="5" max="5" width="8" style="1" bestFit="1" customWidth="1"/>
    <col min="6" max="6" width="23.8554687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23.85546875" style="1" bestFit="1" customWidth="1"/>
    <col min="11" max="11" width="14.28515625" style="1" bestFit="1" customWidth="1"/>
    <col min="12" max="12" width="5" style="1" bestFit="1" customWidth="1"/>
    <col min="13" max="13" width="8" style="1" bestFit="1" customWidth="1"/>
    <col min="14" max="14" width="23.8554687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23.85546875" style="1" bestFit="1" customWidth="1"/>
    <col min="19" max="19" width="14.28515625" style="1" bestFit="1" customWidth="1"/>
    <col min="20" max="20" width="5" style="1" bestFit="1" customWidth="1"/>
    <col min="21" max="21" width="8" style="1" bestFit="1" customWidth="1"/>
    <col min="22" max="22" width="23.8554687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77" t="s">
        <v>102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9"/>
    </row>
    <row r="2" spans="2:25">
      <c r="B2" s="82" t="s">
        <v>81</v>
      </c>
      <c r="C2" s="83"/>
      <c r="D2" s="83"/>
      <c r="E2" s="83"/>
      <c r="F2" s="71" t="s">
        <v>81</v>
      </c>
      <c r="G2" s="72"/>
      <c r="H2" s="72"/>
      <c r="I2" s="72"/>
      <c r="J2" s="71" t="s">
        <v>81</v>
      </c>
      <c r="K2" s="72"/>
      <c r="L2" s="72"/>
      <c r="M2" s="73"/>
      <c r="N2" s="71" t="s">
        <v>81</v>
      </c>
      <c r="O2" s="72"/>
      <c r="P2" s="72"/>
      <c r="Q2" s="73"/>
      <c r="R2" s="71" t="s">
        <v>81</v>
      </c>
      <c r="S2" s="72"/>
      <c r="T2" s="72"/>
      <c r="U2" s="73"/>
      <c r="V2" s="71" t="s">
        <v>81</v>
      </c>
      <c r="W2" s="72"/>
      <c r="X2" s="72"/>
      <c r="Y2" s="73"/>
    </row>
    <row r="3" spans="2:25">
      <c r="B3" s="80" t="s">
        <v>125</v>
      </c>
      <c r="C3" s="81"/>
      <c r="D3" s="81"/>
      <c r="E3" s="81"/>
      <c r="F3" s="74" t="s">
        <v>126</v>
      </c>
      <c r="G3" s="75"/>
      <c r="H3" s="75"/>
      <c r="I3" s="75"/>
      <c r="J3" s="74" t="s">
        <v>127</v>
      </c>
      <c r="K3" s="75"/>
      <c r="L3" s="75"/>
      <c r="M3" s="76"/>
      <c r="N3" s="74" t="s">
        <v>128</v>
      </c>
      <c r="O3" s="75"/>
      <c r="P3" s="75"/>
      <c r="Q3" s="76"/>
      <c r="R3" s="74" t="s">
        <v>129</v>
      </c>
      <c r="S3" s="75"/>
      <c r="T3" s="75"/>
      <c r="U3" s="76"/>
      <c r="V3" s="74" t="s">
        <v>130</v>
      </c>
      <c r="W3" s="75"/>
      <c r="X3" s="75"/>
      <c r="Y3" s="76"/>
    </row>
    <row r="4" spans="2:25" ht="15.75" thickBot="1">
      <c r="B4" s="2" t="s">
        <v>14</v>
      </c>
      <c r="C4" s="3" t="s">
        <v>82</v>
      </c>
      <c r="D4" s="4" t="s">
        <v>83</v>
      </c>
      <c r="E4" s="4" t="s">
        <v>84</v>
      </c>
      <c r="F4" s="2" t="s">
        <v>14</v>
      </c>
      <c r="G4" s="3" t="s">
        <v>82</v>
      </c>
      <c r="H4" s="4" t="s">
        <v>83</v>
      </c>
      <c r="I4" s="4" t="s">
        <v>84</v>
      </c>
      <c r="J4" s="2" t="s">
        <v>14</v>
      </c>
      <c r="K4" s="3" t="s">
        <v>82</v>
      </c>
      <c r="L4" s="4" t="s">
        <v>83</v>
      </c>
      <c r="M4" s="5" t="s">
        <v>84</v>
      </c>
      <c r="N4" s="2" t="s">
        <v>14</v>
      </c>
      <c r="O4" s="3" t="s">
        <v>82</v>
      </c>
      <c r="P4" s="4" t="s">
        <v>83</v>
      </c>
      <c r="Q4" s="5" t="s">
        <v>84</v>
      </c>
      <c r="R4" s="2" t="s">
        <v>14</v>
      </c>
      <c r="S4" s="3" t="s">
        <v>82</v>
      </c>
      <c r="T4" s="4" t="s">
        <v>83</v>
      </c>
      <c r="U4" s="5" t="s">
        <v>84</v>
      </c>
      <c r="V4" s="2" t="s">
        <v>14</v>
      </c>
      <c r="W4" s="3" t="s">
        <v>82</v>
      </c>
      <c r="X4" s="4" t="s">
        <v>83</v>
      </c>
      <c r="Y4" s="5" t="s">
        <v>84</v>
      </c>
    </row>
    <row r="5" spans="2:25">
      <c r="B5" s="6" t="s">
        <v>85</v>
      </c>
      <c r="C5" s="7"/>
      <c r="D5" s="8">
        <v>1.5</v>
      </c>
      <c r="E5" s="9">
        <f>D5*'Matriz de Carga'!G4</f>
        <v>139050</v>
      </c>
      <c r="F5" s="6" t="s">
        <v>85</v>
      </c>
      <c r="G5" s="10"/>
      <c r="H5" s="8">
        <v>1.9</v>
      </c>
      <c r="I5" s="9">
        <f>H5*'Matriz de Carga'!G4</f>
        <v>176130</v>
      </c>
      <c r="J5" s="6" t="s">
        <v>85</v>
      </c>
      <c r="K5" s="10"/>
      <c r="L5" s="8">
        <v>1.5</v>
      </c>
      <c r="M5" s="11">
        <f>L5*'Matriz de Carga'!G4</f>
        <v>139050</v>
      </c>
      <c r="N5" s="6" t="s">
        <v>85</v>
      </c>
      <c r="O5" s="10"/>
      <c r="P5" s="8">
        <v>2.5</v>
      </c>
      <c r="Q5" s="11">
        <f>P5*'Matriz de Carga'!G4</f>
        <v>231750</v>
      </c>
      <c r="R5" s="6" t="s">
        <v>85</v>
      </c>
      <c r="S5" s="10"/>
      <c r="T5" s="8">
        <v>1.5</v>
      </c>
      <c r="U5" s="11">
        <f>T5*'Matriz de Carga'!G4</f>
        <v>139050</v>
      </c>
      <c r="V5" s="6" t="s">
        <v>85</v>
      </c>
      <c r="W5" s="10"/>
      <c r="X5" s="8">
        <v>1.9</v>
      </c>
      <c r="Y5" s="11">
        <f>X5*'Matriz de Carga'!G4</f>
        <v>176130</v>
      </c>
    </row>
    <row r="6" spans="2:25">
      <c r="B6" s="12" t="s">
        <v>86</v>
      </c>
      <c r="C6" s="36" t="s">
        <v>101</v>
      </c>
      <c r="D6" s="26">
        <v>5.7</v>
      </c>
      <c r="E6" s="37">
        <f>D6*'Matriz de Carga'!G10</f>
        <v>97954.5</v>
      </c>
      <c r="F6" s="12" t="s">
        <v>86</v>
      </c>
      <c r="G6" s="36" t="s">
        <v>101</v>
      </c>
      <c r="H6" s="26">
        <v>5.7</v>
      </c>
      <c r="I6" s="37">
        <f>H6*'Matriz de Carga'!G10</f>
        <v>97954.5</v>
      </c>
      <c r="J6" s="12" t="s">
        <v>86</v>
      </c>
      <c r="K6" s="36" t="s">
        <v>101</v>
      </c>
      <c r="L6" s="26">
        <v>5.7</v>
      </c>
      <c r="M6" s="13">
        <f>L6*'Matriz de Carga'!G10</f>
        <v>97954.5</v>
      </c>
      <c r="N6" s="12" t="s">
        <v>86</v>
      </c>
      <c r="O6" s="36" t="s">
        <v>101</v>
      </c>
      <c r="P6" s="26">
        <v>5.7</v>
      </c>
      <c r="Q6" s="13">
        <f>P6*'Matriz de Carga'!G10</f>
        <v>97954.5</v>
      </c>
      <c r="R6" s="12" t="s">
        <v>86</v>
      </c>
      <c r="S6" s="36" t="s">
        <v>101</v>
      </c>
      <c r="T6" s="26">
        <v>5.7</v>
      </c>
      <c r="U6" s="13">
        <f>T6*'Matriz de Carga'!G10</f>
        <v>97954.5</v>
      </c>
      <c r="V6" s="12" t="s">
        <v>86</v>
      </c>
      <c r="W6" s="36" t="s">
        <v>101</v>
      </c>
      <c r="X6" s="26">
        <v>5.7</v>
      </c>
      <c r="Y6" s="13">
        <f>X6*'Matriz de Carga'!G10</f>
        <v>97954.5</v>
      </c>
    </row>
    <row r="7" spans="2:25">
      <c r="B7" s="12" t="s">
        <v>88</v>
      </c>
      <c r="C7" s="36" t="s">
        <v>22</v>
      </c>
      <c r="D7" s="26">
        <v>1</v>
      </c>
      <c r="E7" s="27">
        <f>(VLOOKUP(C7,'Matriz de Carga'!$B$3:$C$51,2,0))*D7</f>
        <v>13762</v>
      </c>
      <c r="F7" s="12" t="s">
        <v>88</v>
      </c>
      <c r="G7" s="36" t="s">
        <v>22</v>
      </c>
      <c r="H7" s="26">
        <v>1</v>
      </c>
      <c r="I7" s="27">
        <f>(VLOOKUP(G7,'Matriz de Carga'!$B$3:$C$51,2,0))*H7</f>
        <v>13762</v>
      </c>
      <c r="J7" s="12" t="s">
        <v>88</v>
      </c>
      <c r="K7" s="36" t="s">
        <v>22</v>
      </c>
      <c r="L7" s="26">
        <v>1</v>
      </c>
      <c r="M7" s="27">
        <f>(VLOOKUP(K7,'Matriz de Carga'!$B$3:$C$51,2,0))*L7</f>
        <v>13762</v>
      </c>
      <c r="N7" s="12" t="s">
        <v>88</v>
      </c>
      <c r="O7" s="36" t="s">
        <v>22</v>
      </c>
      <c r="P7" s="26">
        <v>1</v>
      </c>
      <c r="Q7" s="27">
        <f>(VLOOKUP(O7,'Matriz de Carga'!$B$3:$C$51,2,0))*P7</f>
        <v>13762</v>
      </c>
      <c r="R7" s="12" t="s">
        <v>88</v>
      </c>
      <c r="S7" s="36" t="s">
        <v>22</v>
      </c>
      <c r="T7" s="26">
        <v>1</v>
      </c>
      <c r="U7" s="27">
        <f>(VLOOKUP(S7,'Matriz de Carga'!$B$3:$C$51,2,0))*T7</f>
        <v>13762</v>
      </c>
      <c r="V7" s="12" t="s">
        <v>88</v>
      </c>
      <c r="W7" s="36" t="s">
        <v>22</v>
      </c>
      <c r="X7" s="26">
        <v>1</v>
      </c>
      <c r="Y7" s="27">
        <f>(VLOOKUP(W7,'Matriz de Carga'!$B$3:$C$51,2,0))*X7</f>
        <v>13762</v>
      </c>
    </row>
    <row r="8" spans="2:25">
      <c r="B8" s="12" t="s">
        <v>89</v>
      </c>
      <c r="C8" s="36" t="s">
        <v>29</v>
      </c>
      <c r="D8" s="26">
        <v>1</v>
      </c>
      <c r="E8" s="27">
        <f>(VLOOKUP(C8,'Matriz de Carga'!$B$3:$C$51,2,0))*D8</f>
        <v>49520</v>
      </c>
      <c r="F8" s="12" t="s">
        <v>41</v>
      </c>
      <c r="G8" s="36" t="s">
        <v>24</v>
      </c>
      <c r="H8" s="26">
        <v>1</v>
      </c>
      <c r="I8" s="27">
        <f>(VLOOKUP(G8,'Matriz de Carga'!$B$3:$C$51,2,0))*H8</f>
        <v>35420</v>
      </c>
      <c r="J8" s="12" t="s">
        <v>89</v>
      </c>
      <c r="K8" s="36" t="s">
        <v>29</v>
      </c>
      <c r="L8" s="26">
        <v>1</v>
      </c>
      <c r="M8" s="27">
        <f>(VLOOKUP(K8,'Matriz de Carga'!$B$3:$C$51,2,0))*L8</f>
        <v>49520</v>
      </c>
      <c r="N8" s="12" t="s">
        <v>41</v>
      </c>
      <c r="O8" s="36" t="s">
        <v>24</v>
      </c>
      <c r="P8" s="26">
        <v>1</v>
      </c>
      <c r="Q8" s="27">
        <f>(VLOOKUP(O8,'Matriz de Carga'!$B$3:$C$51,2,0))*P8</f>
        <v>35420</v>
      </c>
      <c r="R8" s="12" t="s">
        <v>89</v>
      </c>
      <c r="S8" s="36" t="s">
        <v>29</v>
      </c>
      <c r="T8" s="26">
        <v>1</v>
      </c>
      <c r="U8" s="27">
        <f>(VLOOKUP(S8,'Matriz de Carga'!$B$3:$C$51,2,0))*T8</f>
        <v>49520</v>
      </c>
      <c r="V8" s="12" t="s">
        <v>41</v>
      </c>
      <c r="W8" s="36" t="s">
        <v>24</v>
      </c>
      <c r="X8" s="26">
        <v>1</v>
      </c>
      <c r="Y8" s="27">
        <f>(VLOOKUP(W8,'Matriz de Carga'!$B$3:$C$51,2,0))*X8</f>
        <v>35420</v>
      </c>
    </row>
    <row r="9" spans="2:25">
      <c r="B9" s="12" t="s">
        <v>90</v>
      </c>
      <c r="C9" s="36" t="s">
        <v>69</v>
      </c>
      <c r="D9" s="26">
        <v>1</v>
      </c>
      <c r="E9" s="27">
        <f>(VLOOKUP(C9,'Matriz de Carga'!$B$3:$C$51,2,0))*D9</f>
        <v>12888</v>
      </c>
      <c r="F9" s="12" t="s">
        <v>89</v>
      </c>
      <c r="G9" s="36" t="s">
        <v>29</v>
      </c>
      <c r="H9" s="26">
        <v>1</v>
      </c>
      <c r="I9" s="27">
        <f>(VLOOKUP(G9,'Matriz de Carga'!$B$3:$C$51,2,0))*H9</f>
        <v>49520</v>
      </c>
      <c r="J9" s="12" t="s">
        <v>90</v>
      </c>
      <c r="K9" s="36" t="str">
        <f>C9</f>
        <v>06L103801</v>
      </c>
      <c r="L9" s="26">
        <v>1</v>
      </c>
      <c r="M9" s="27">
        <f>(VLOOKUP(K9,'Matriz de Carga'!$B$3:$C$51,2,0))*L9</f>
        <v>12888</v>
      </c>
      <c r="N9" s="12" t="s">
        <v>89</v>
      </c>
      <c r="O9" s="36" t="s">
        <v>29</v>
      </c>
      <c r="P9" s="26">
        <v>1</v>
      </c>
      <c r="Q9" s="27">
        <f>(VLOOKUP(O9,'Matriz de Carga'!$B$3:$C$51,2,0))*P9</f>
        <v>49520</v>
      </c>
      <c r="R9" s="12" t="s">
        <v>90</v>
      </c>
      <c r="S9" s="36" t="str">
        <f>C9</f>
        <v>06L103801</v>
      </c>
      <c r="T9" s="26">
        <v>1</v>
      </c>
      <c r="U9" s="27">
        <f>(VLOOKUP(S9,'Matriz de Carga'!$B$3:$C$51,2,0))*T9</f>
        <v>12888</v>
      </c>
      <c r="V9" s="12" t="s">
        <v>89</v>
      </c>
      <c r="W9" s="36" t="s">
        <v>29</v>
      </c>
      <c r="X9" s="26">
        <v>1</v>
      </c>
      <c r="Y9" s="27">
        <f>(VLOOKUP(W9,'Matriz de Carga'!$B$3:$C$51,2,0))*X9</f>
        <v>49520</v>
      </c>
    </row>
    <row r="10" spans="2:25">
      <c r="B10" s="12" t="s">
        <v>67</v>
      </c>
      <c r="C10" s="36" t="s">
        <v>68</v>
      </c>
      <c r="D10" s="26">
        <v>3</v>
      </c>
      <c r="E10" s="27">
        <f>(VLOOKUP(C10,'Matriz de Carga'!$B$3:$C$51,2,0))*D10</f>
        <v>8370</v>
      </c>
      <c r="F10" s="12" t="s">
        <v>90</v>
      </c>
      <c r="G10" s="36" t="str">
        <f>C8</f>
        <v>5Q0819669</v>
      </c>
      <c r="H10" s="26">
        <v>1</v>
      </c>
      <c r="I10" s="27">
        <f>(VLOOKUP(G10,'Matriz de Carga'!$B$3:$C$51,2,0))*H10</f>
        <v>49520</v>
      </c>
      <c r="J10" s="12" t="s">
        <v>67</v>
      </c>
      <c r="K10" s="36" t="s">
        <v>68</v>
      </c>
      <c r="L10" s="26">
        <v>3</v>
      </c>
      <c r="M10" s="27">
        <f>(VLOOKUP(K10,'Matriz de Carga'!$B$3:$C$51,2,0))*L10</f>
        <v>8370</v>
      </c>
      <c r="N10" s="12" t="s">
        <v>35</v>
      </c>
      <c r="O10" s="36" t="s">
        <v>36</v>
      </c>
      <c r="P10" s="26">
        <v>4</v>
      </c>
      <c r="Q10" s="27">
        <f>(VLOOKUP(O10,'Matriz de Carga'!$B$3:$C$51,2,0))*P10</f>
        <v>117308</v>
      </c>
      <c r="R10" s="12" t="s">
        <v>67</v>
      </c>
      <c r="S10" s="36" t="s">
        <v>68</v>
      </c>
      <c r="T10" s="26">
        <v>3</v>
      </c>
      <c r="U10" s="27">
        <f>(VLOOKUP(S10,'Matriz de Carga'!$B$3:$C$51,2,0))*T10</f>
        <v>8370</v>
      </c>
      <c r="V10" s="12" t="s">
        <v>90</v>
      </c>
      <c r="W10" s="36" t="str">
        <f>C8</f>
        <v>5Q0819669</v>
      </c>
      <c r="X10" s="26">
        <v>1</v>
      </c>
      <c r="Y10" s="27">
        <f>(VLOOKUP(W10,'Matriz de Carga'!$B$3:$C$51,2,0))*X10</f>
        <v>49520</v>
      </c>
    </row>
    <row r="11" spans="2:25">
      <c r="B11" s="12"/>
      <c r="C11" s="36"/>
      <c r="D11" s="26"/>
      <c r="E11" s="27"/>
      <c r="F11" s="12" t="s">
        <v>67</v>
      </c>
      <c r="G11" s="36" t="s">
        <v>68</v>
      </c>
      <c r="H11" s="26">
        <v>3</v>
      </c>
      <c r="I11" s="27">
        <f>(VLOOKUP(G11,'Matriz de Carga'!$B$3:$C$51,2,0))*H11</f>
        <v>8370</v>
      </c>
      <c r="J11" s="12"/>
      <c r="K11" s="36"/>
      <c r="L11" s="26"/>
      <c r="M11" s="27"/>
      <c r="N11" s="12" t="s">
        <v>30</v>
      </c>
      <c r="O11" s="36" t="s">
        <v>33</v>
      </c>
      <c r="P11" s="26">
        <v>1</v>
      </c>
      <c r="Q11" s="27">
        <f>(VLOOKUP(O11,'Matriz de Carga'!$B$3:$C$51,2,0))*P11</f>
        <v>37157</v>
      </c>
      <c r="R11" s="12"/>
      <c r="S11" s="36"/>
      <c r="T11" s="26"/>
      <c r="U11" s="27"/>
      <c r="V11" s="12" t="s">
        <v>67</v>
      </c>
      <c r="W11" s="36" t="s">
        <v>68</v>
      </c>
      <c r="X11" s="26">
        <v>3</v>
      </c>
      <c r="Y11" s="27">
        <f>(VLOOKUP(W11,'Matriz de Carga'!$B$3:$C$51,2,0))*X11</f>
        <v>8370</v>
      </c>
    </row>
    <row r="12" spans="2:25">
      <c r="B12" s="14"/>
      <c r="C12" s="38"/>
      <c r="D12" s="38"/>
      <c r="E12" s="37"/>
      <c r="F12" s="12" t="s">
        <v>92</v>
      </c>
      <c r="G12" s="36" t="s">
        <v>50</v>
      </c>
      <c r="H12" s="26">
        <v>1</v>
      </c>
      <c r="I12" s="27">
        <f>(VLOOKUP(G12,'Matriz de Carga'!$B$3:$C$51,2,0))*H12</f>
        <v>22224</v>
      </c>
      <c r="J12" s="12"/>
      <c r="K12" s="36"/>
      <c r="L12" s="26"/>
      <c r="M12" s="27"/>
      <c r="N12" s="12" t="s">
        <v>90</v>
      </c>
      <c r="O12" s="36" t="str">
        <f>C9</f>
        <v>06L103801</v>
      </c>
      <c r="P12" s="26">
        <v>1</v>
      </c>
      <c r="Q12" s="27">
        <f>(VLOOKUP(O12,'Matriz de Carga'!$B$3:$C$51,2,0))*P12</f>
        <v>12888</v>
      </c>
      <c r="R12" s="12"/>
      <c r="S12" s="36"/>
      <c r="T12" s="26"/>
      <c r="U12" s="27"/>
      <c r="V12" s="12" t="s">
        <v>92</v>
      </c>
      <c r="W12" s="36" t="s">
        <v>50</v>
      </c>
      <c r="X12" s="26">
        <v>1</v>
      </c>
      <c r="Y12" s="27">
        <f>(VLOOKUP(W12,'Matriz de Carga'!$B$3:$C$51,2,0))*X12</f>
        <v>22224</v>
      </c>
    </row>
    <row r="13" spans="2:25">
      <c r="B13" s="14"/>
      <c r="C13" s="38"/>
      <c r="D13" s="38"/>
      <c r="E13" s="37"/>
      <c r="F13" s="12"/>
      <c r="G13" s="36"/>
      <c r="H13" s="26"/>
      <c r="I13" s="27"/>
      <c r="J13" s="12"/>
      <c r="K13" s="36"/>
      <c r="L13" s="36"/>
      <c r="M13" s="13"/>
      <c r="N13" s="12" t="s">
        <v>67</v>
      </c>
      <c r="O13" s="36" t="s">
        <v>68</v>
      </c>
      <c r="P13" s="26">
        <v>3</v>
      </c>
      <c r="Q13" s="27">
        <f>(VLOOKUP(O13,'Matriz de Carga'!$B$3:$C$51,2,0))*P13</f>
        <v>8370</v>
      </c>
      <c r="R13" s="12"/>
      <c r="S13" s="36"/>
      <c r="T13" s="36"/>
      <c r="U13" s="13"/>
      <c r="V13" s="12"/>
      <c r="W13" s="36"/>
      <c r="X13" s="26"/>
      <c r="Y13" s="27"/>
    </row>
    <row r="14" spans="2:25">
      <c r="B14" s="14"/>
      <c r="C14" s="38"/>
      <c r="D14" s="38"/>
      <c r="E14" s="37"/>
      <c r="F14" s="12"/>
      <c r="G14" s="36"/>
      <c r="H14" s="26"/>
      <c r="I14" s="27"/>
      <c r="J14" s="12"/>
      <c r="K14" s="36"/>
      <c r="L14" s="36"/>
      <c r="M14" s="13"/>
      <c r="N14" s="12" t="s">
        <v>92</v>
      </c>
      <c r="O14" s="36" t="s">
        <v>50</v>
      </c>
      <c r="P14" s="26">
        <v>1</v>
      </c>
      <c r="Q14" s="27">
        <f>(VLOOKUP(O14,'Matriz de Carga'!$B$3:$C$51,2,0))*P14</f>
        <v>22224</v>
      </c>
      <c r="R14" s="12"/>
      <c r="S14" s="36"/>
      <c r="T14" s="36"/>
      <c r="U14" s="13"/>
      <c r="V14" s="12"/>
      <c r="W14" s="36"/>
      <c r="X14" s="26"/>
      <c r="Y14" s="27"/>
    </row>
    <row r="15" spans="2:25">
      <c r="B15" s="14"/>
      <c r="C15" s="38"/>
      <c r="D15" s="38"/>
      <c r="E15" s="37" t="str">
        <f>IFERROR(#REF!/(1-#REF!),"")</f>
        <v/>
      </c>
      <c r="F15" s="12"/>
      <c r="G15" s="36"/>
      <c r="H15" s="36"/>
      <c r="I15" s="37" t="str">
        <f>IFERROR(#REF!/(1-#REF!),"")</f>
        <v/>
      </c>
      <c r="J15" s="12"/>
      <c r="K15" s="36"/>
      <c r="L15" s="36"/>
      <c r="M15" s="13" t="str">
        <f>IFERROR(#REF!/(1-#REF!),"")</f>
        <v/>
      </c>
      <c r="N15" s="12"/>
      <c r="O15" s="36"/>
      <c r="P15" s="26"/>
      <c r="Q15" s="27"/>
      <c r="R15" s="12"/>
      <c r="S15" s="36"/>
      <c r="T15" s="36"/>
      <c r="U15" s="13" t="str">
        <f>IFERROR(#REF!/(1-#REF!),"")</f>
        <v/>
      </c>
      <c r="V15" s="12"/>
      <c r="W15" s="36"/>
      <c r="X15" s="36"/>
      <c r="Y15" s="13" t="str">
        <f>IFERROR(#REF!/(1-#REF!),"")</f>
        <v/>
      </c>
    </row>
    <row r="16" spans="2:25">
      <c r="B16" s="15" t="s">
        <v>96</v>
      </c>
      <c r="C16" s="39"/>
      <c r="D16" s="39"/>
      <c r="E16" s="41">
        <f>SUM(E6:E15)</f>
        <v>182494.5</v>
      </c>
      <c r="F16" s="15" t="s">
        <v>96</v>
      </c>
      <c r="G16" s="39"/>
      <c r="H16" s="39"/>
      <c r="I16" s="41">
        <f>SUM(I6:I15)</f>
        <v>276770.5</v>
      </c>
      <c r="J16" s="15" t="s">
        <v>96</v>
      </c>
      <c r="K16" s="39"/>
      <c r="L16" s="39"/>
      <c r="M16" s="16">
        <f>SUM(M6:M15)</f>
        <v>182494.5</v>
      </c>
      <c r="N16" s="15" t="s">
        <v>96</v>
      </c>
      <c r="O16" s="39"/>
      <c r="P16" s="39"/>
      <c r="Q16" s="16">
        <f>SUM(Q6:Q15)</f>
        <v>394603.5</v>
      </c>
      <c r="R16" s="15" t="s">
        <v>96</v>
      </c>
      <c r="S16" s="39"/>
      <c r="T16" s="39"/>
      <c r="U16" s="16">
        <f>SUM(U6:U15)</f>
        <v>182494.5</v>
      </c>
      <c r="V16" s="15" t="s">
        <v>96</v>
      </c>
      <c r="W16" s="39"/>
      <c r="X16" s="39"/>
      <c r="Y16" s="16">
        <f>SUM(Y6:Y15)</f>
        <v>276770.5</v>
      </c>
    </row>
    <row r="17" spans="2:25" ht="15.75" thickBot="1">
      <c r="B17" s="17" t="s">
        <v>97</v>
      </c>
      <c r="C17" s="18"/>
      <c r="D17" s="18"/>
      <c r="E17" s="19">
        <f>'Matriz de Carga'!G12</f>
        <v>15000</v>
      </c>
      <c r="F17" s="17" t="s">
        <v>97</v>
      </c>
      <c r="G17" s="20"/>
      <c r="H17" s="20"/>
      <c r="I17" s="19">
        <f>'Matriz de Carga'!G12</f>
        <v>15000</v>
      </c>
      <c r="J17" s="17" t="s">
        <v>97</v>
      </c>
      <c r="K17" s="20"/>
      <c r="L17" s="20"/>
      <c r="M17" s="21">
        <f>'Matriz de Carga'!G12</f>
        <v>15000</v>
      </c>
      <c r="N17" s="17" t="s">
        <v>97</v>
      </c>
      <c r="O17" s="20"/>
      <c r="P17" s="20"/>
      <c r="Q17" s="21">
        <f>'Matriz de Carga'!G12</f>
        <v>15000</v>
      </c>
      <c r="R17" s="17" t="s">
        <v>97</v>
      </c>
      <c r="S17" s="20"/>
      <c r="T17" s="20"/>
      <c r="U17" s="21">
        <f>'Matriz de Carga'!G12</f>
        <v>15000</v>
      </c>
      <c r="V17" s="17" t="s">
        <v>97</v>
      </c>
      <c r="W17" s="20"/>
      <c r="X17" s="20"/>
      <c r="Y17" s="21">
        <f>'Matriz de Carga'!G12</f>
        <v>15000</v>
      </c>
    </row>
    <row r="18" spans="2:25" ht="15.75" thickBot="1">
      <c r="B18" s="22" t="s">
        <v>98</v>
      </c>
      <c r="C18" s="23"/>
      <c r="D18" s="23"/>
      <c r="E18" s="24">
        <f>E16+E5+E17</f>
        <v>336544.5</v>
      </c>
      <c r="F18" s="22" t="s">
        <v>98</v>
      </c>
      <c r="G18" s="23"/>
      <c r="H18" s="23"/>
      <c r="I18" s="24">
        <f>I16+I5+I17</f>
        <v>467900.5</v>
      </c>
      <c r="J18" s="22" t="s">
        <v>98</v>
      </c>
      <c r="K18" s="23"/>
      <c r="L18" s="23"/>
      <c r="M18" s="25">
        <f>M16+M5+M17</f>
        <v>336544.5</v>
      </c>
      <c r="N18" s="22" t="s">
        <v>98</v>
      </c>
      <c r="O18" s="23"/>
      <c r="P18" s="23"/>
      <c r="Q18" s="25">
        <f>Q16+Q5+Q17</f>
        <v>641353.5</v>
      </c>
      <c r="R18" s="22" t="s">
        <v>98</v>
      </c>
      <c r="S18" s="23"/>
      <c r="T18" s="23"/>
      <c r="U18" s="25">
        <f>U16+U5+U17</f>
        <v>336544.5</v>
      </c>
      <c r="V18" s="22" t="s">
        <v>98</v>
      </c>
      <c r="W18" s="23"/>
      <c r="X18" s="23"/>
      <c r="Y18" s="25">
        <f>Y16+Y5+Y17</f>
        <v>467900.5</v>
      </c>
    </row>
    <row r="19" spans="2:25" ht="15.75" thickBot="1">
      <c r="B19" s="22" t="s">
        <v>99</v>
      </c>
      <c r="C19" s="23"/>
      <c r="D19" s="23"/>
      <c r="E19" s="24">
        <f>E18*1.19</f>
        <v>400487.95499999996</v>
      </c>
      <c r="F19" s="22" t="s">
        <v>99</v>
      </c>
      <c r="G19" s="23"/>
      <c r="H19" s="23"/>
      <c r="I19" s="24">
        <f>I18*1.19</f>
        <v>556801.59499999997</v>
      </c>
      <c r="J19" s="22" t="s">
        <v>99</v>
      </c>
      <c r="K19" s="23"/>
      <c r="L19" s="23"/>
      <c r="M19" s="25">
        <f>M18*1.19</f>
        <v>400487.95499999996</v>
      </c>
      <c r="N19" s="22" t="s">
        <v>99</v>
      </c>
      <c r="O19" s="23"/>
      <c r="P19" s="23"/>
      <c r="Q19" s="25">
        <f>Q18*1.19</f>
        <v>763210.66499999992</v>
      </c>
      <c r="R19" s="22" t="s">
        <v>99</v>
      </c>
      <c r="S19" s="23"/>
      <c r="T19" s="23"/>
      <c r="U19" s="25">
        <f>U18*1.19</f>
        <v>400487.95499999996</v>
      </c>
      <c r="V19" s="22" t="s">
        <v>99</v>
      </c>
      <c r="W19" s="23"/>
      <c r="X19" s="23"/>
      <c r="Y19" s="25">
        <f>Y18*1.19</f>
        <v>556801.59499999997</v>
      </c>
    </row>
  </sheetData>
  <sheetProtection selectLockedCells="1" selectUnlockedCells="1"/>
  <mergeCells count="13">
    <mergeCell ref="R2:U2"/>
    <mergeCell ref="V2:Y2"/>
    <mergeCell ref="R3:U3"/>
    <mergeCell ref="V3:Y3"/>
    <mergeCell ref="B1:Y1"/>
    <mergeCell ref="N2:Q2"/>
    <mergeCell ref="N3:Q3"/>
    <mergeCell ref="B3:E3"/>
    <mergeCell ref="F3:I3"/>
    <mergeCell ref="J3:M3"/>
    <mergeCell ref="B2:E2"/>
    <mergeCell ref="F2:I2"/>
    <mergeCell ref="J2:M2"/>
  </mergeCells>
  <pageMargins left="0.7" right="0.7" top="0.75" bottom="0.75" header="0.3" footer="0.3"/>
  <pageSetup orientation="portrait" r:id="rId1"/>
  <ignoredErrors>
    <ignoredError sqref="E7 I7:I9 M7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F9368-FDC6-4B4A-8BB2-5D270EE8F852}">
  <dimension ref="B1:Y20"/>
  <sheetViews>
    <sheetView topLeftCell="J1" zoomScaleNormal="100" workbookViewId="0">
      <selection activeCell="R20" sqref="R20"/>
    </sheetView>
  </sheetViews>
  <sheetFormatPr baseColWidth="10" defaultColWidth="11.42578125" defaultRowHeight="15"/>
  <cols>
    <col min="1" max="1" width="2" style="1" customWidth="1"/>
    <col min="2" max="2" width="18.28515625" style="1" bestFit="1" customWidth="1"/>
    <col min="3" max="3" width="14.28515625" style="1" bestFit="1" customWidth="1"/>
    <col min="4" max="4" width="5" style="1" bestFit="1" customWidth="1"/>
    <col min="5" max="5" width="8" style="1" bestFit="1" customWidth="1"/>
    <col min="6" max="6" width="18.2851562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18.28515625" style="1" bestFit="1" customWidth="1"/>
    <col min="11" max="11" width="14.28515625" style="1" bestFit="1" customWidth="1"/>
    <col min="12" max="12" width="5" style="1" bestFit="1" customWidth="1"/>
    <col min="13" max="13" width="8" style="1" bestFit="1" customWidth="1"/>
    <col min="14" max="14" width="18.2851562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18.28515625" style="1" bestFit="1" customWidth="1"/>
    <col min="19" max="19" width="14.28515625" style="1" bestFit="1" customWidth="1"/>
    <col min="20" max="20" width="5" style="1" bestFit="1" customWidth="1"/>
    <col min="21" max="21" width="8" style="1" bestFit="1" customWidth="1"/>
    <col min="22" max="22" width="18.2851562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77" t="s">
        <v>103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9"/>
    </row>
    <row r="2" spans="2:25">
      <c r="B2" s="82" t="s">
        <v>81</v>
      </c>
      <c r="C2" s="83"/>
      <c r="D2" s="83"/>
      <c r="E2" s="83"/>
      <c r="F2" s="71" t="s">
        <v>81</v>
      </c>
      <c r="G2" s="72"/>
      <c r="H2" s="72"/>
      <c r="I2" s="72"/>
      <c r="J2" s="71" t="s">
        <v>81</v>
      </c>
      <c r="K2" s="72"/>
      <c r="L2" s="72"/>
      <c r="M2" s="73"/>
      <c r="N2" s="71" t="s">
        <v>81</v>
      </c>
      <c r="O2" s="72"/>
      <c r="P2" s="72"/>
      <c r="Q2" s="73"/>
      <c r="R2" s="71" t="s">
        <v>81</v>
      </c>
      <c r="S2" s="72"/>
      <c r="T2" s="72"/>
      <c r="U2" s="73"/>
      <c r="V2" s="71" t="s">
        <v>81</v>
      </c>
      <c r="W2" s="72"/>
      <c r="X2" s="72"/>
      <c r="Y2" s="73"/>
    </row>
    <row r="3" spans="2:25">
      <c r="B3" s="80" t="s">
        <v>125</v>
      </c>
      <c r="C3" s="81"/>
      <c r="D3" s="81"/>
      <c r="E3" s="81"/>
      <c r="F3" s="74" t="s">
        <v>126</v>
      </c>
      <c r="G3" s="75"/>
      <c r="H3" s="75"/>
      <c r="I3" s="75"/>
      <c r="J3" s="74" t="s">
        <v>127</v>
      </c>
      <c r="K3" s="75"/>
      <c r="L3" s="75"/>
      <c r="M3" s="76"/>
      <c r="N3" s="74" t="s">
        <v>128</v>
      </c>
      <c r="O3" s="75"/>
      <c r="P3" s="75"/>
      <c r="Q3" s="76"/>
      <c r="R3" s="74" t="s">
        <v>129</v>
      </c>
      <c r="S3" s="75"/>
      <c r="T3" s="75"/>
      <c r="U3" s="76"/>
      <c r="V3" s="74" t="s">
        <v>130</v>
      </c>
      <c r="W3" s="75"/>
      <c r="X3" s="75"/>
      <c r="Y3" s="76"/>
    </row>
    <row r="4" spans="2:25" ht="15.75" thickBot="1">
      <c r="B4" s="2" t="s">
        <v>14</v>
      </c>
      <c r="C4" s="3" t="s">
        <v>82</v>
      </c>
      <c r="D4" s="4" t="s">
        <v>83</v>
      </c>
      <c r="E4" s="4" t="s">
        <v>84</v>
      </c>
      <c r="F4" s="2" t="s">
        <v>14</v>
      </c>
      <c r="G4" s="3" t="s">
        <v>82</v>
      </c>
      <c r="H4" s="4" t="s">
        <v>83</v>
      </c>
      <c r="I4" s="4" t="s">
        <v>84</v>
      </c>
      <c r="J4" s="2" t="s">
        <v>14</v>
      </c>
      <c r="K4" s="3" t="s">
        <v>82</v>
      </c>
      <c r="L4" s="4" t="s">
        <v>83</v>
      </c>
      <c r="M4" s="5" t="s">
        <v>84</v>
      </c>
      <c r="N4" s="2" t="s">
        <v>14</v>
      </c>
      <c r="O4" s="3" t="s">
        <v>82</v>
      </c>
      <c r="P4" s="4" t="s">
        <v>83</v>
      </c>
      <c r="Q4" s="5" t="s">
        <v>84</v>
      </c>
      <c r="R4" s="2" t="s">
        <v>14</v>
      </c>
      <c r="S4" s="3" t="s">
        <v>82</v>
      </c>
      <c r="T4" s="4" t="s">
        <v>83</v>
      </c>
      <c r="U4" s="5" t="s">
        <v>84</v>
      </c>
      <c r="V4" s="2" t="s">
        <v>14</v>
      </c>
      <c r="W4" s="3" t="s">
        <v>82</v>
      </c>
      <c r="X4" s="4" t="s">
        <v>83</v>
      </c>
      <c r="Y4" s="5" t="s">
        <v>84</v>
      </c>
    </row>
    <row r="5" spans="2:25">
      <c r="B5" s="6" t="s">
        <v>85</v>
      </c>
      <c r="C5" s="7"/>
      <c r="D5" s="8">
        <v>1.5</v>
      </c>
      <c r="E5" s="9">
        <f>D5*'Matriz de Carga'!G4</f>
        <v>139050</v>
      </c>
      <c r="F5" s="6" t="s">
        <v>85</v>
      </c>
      <c r="G5" s="10"/>
      <c r="H5" s="8">
        <v>1.9</v>
      </c>
      <c r="I5" s="9">
        <f>H5*'Matriz de Carga'!G4</f>
        <v>176130</v>
      </c>
      <c r="J5" s="6" t="s">
        <v>85</v>
      </c>
      <c r="K5" s="10"/>
      <c r="L5" s="8">
        <v>2</v>
      </c>
      <c r="M5" s="11">
        <f>L5*'Matriz de Carga'!G4</f>
        <v>185400</v>
      </c>
      <c r="N5" s="6" t="s">
        <v>85</v>
      </c>
      <c r="O5" s="10"/>
      <c r="P5" s="8">
        <v>2.5</v>
      </c>
      <c r="Q5" s="11">
        <f>P5*'Matriz de Carga'!G4</f>
        <v>231750</v>
      </c>
      <c r="R5" s="6" t="s">
        <v>85</v>
      </c>
      <c r="S5" s="10"/>
      <c r="T5" s="8">
        <v>1.5</v>
      </c>
      <c r="U5" s="11">
        <f>T5*'Matriz de Carga'!G4</f>
        <v>139050</v>
      </c>
      <c r="V5" s="6" t="s">
        <v>85</v>
      </c>
      <c r="W5" s="10"/>
      <c r="X5" s="8">
        <v>2.4</v>
      </c>
      <c r="Y5" s="11">
        <f>X5*'Matriz de Carga'!G4</f>
        <v>222480</v>
      </c>
    </row>
    <row r="6" spans="2:25">
      <c r="B6" s="12" t="s">
        <v>86</v>
      </c>
      <c r="C6" s="36" t="s">
        <v>87</v>
      </c>
      <c r="D6" s="26">
        <v>5.7</v>
      </c>
      <c r="E6" s="37">
        <f>D6*'Matriz de Carga'!G8</f>
        <v>91143</v>
      </c>
      <c r="F6" s="12" t="s">
        <v>86</v>
      </c>
      <c r="G6" s="36" t="s">
        <v>87</v>
      </c>
      <c r="H6" s="26">
        <v>5.7</v>
      </c>
      <c r="I6" s="37">
        <f>H6*'Matriz de Carga'!G8</f>
        <v>91143</v>
      </c>
      <c r="J6" s="12" t="s">
        <v>86</v>
      </c>
      <c r="K6" s="36" t="s">
        <v>87</v>
      </c>
      <c r="L6" s="26">
        <v>5.7</v>
      </c>
      <c r="M6" s="13">
        <f>L6*'Matriz de Carga'!G8</f>
        <v>91143</v>
      </c>
      <c r="N6" s="12" t="s">
        <v>86</v>
      </c>
      <c r="O6" s="36" t="s">
        <v>87</v>
      </c>
      <c r="P6" s="26">
        <v>5.7</v>
      </c>
      <c r="Q6" s="13">
        <f>P6*'Matriz de Carga'!G8</f>
        <v>91143</v>
      </c>
      <c r="R6" s="12" t="s">
        <v>86</v>
      </c>
      <c r="S6" s="36" t="s">
        <v>87</v>
      </c>
      <c r="T6" s="26">
        <v>5.7</v>
      </c>
      <c r="U6" s="13">
        <f>T6*'Matriz de Carga'!G8</f>
        <v>91143</v>
      </c>
      <c r="V6" s="12" t="s">
        <v>86</v>
      </c>
      <c r="W6" s="36" t="s">
        <v>87</v>
      </c>
      <c r="X6" s="26">
        <v>5.7</v>
      </c>
      <c r="Y6" s="13">
        <f>X6*'Matriz de Carga'!G8</f>
        <v>91143</v>
      </c>
    </row>
    <row r="7" spans="2:25">
      <c r="B7" s="12" t="s">
        <v>88</v>
      </c>
      <c r="C7" s="36" t="s">
        <v>22</v>
      </c>
      <c r="D7" s="26">
        <v>1</v>
      </c>
      <c r="E7" s="27">
        <f>(VLOOKUP(C7,'Matriz de Carga'!$B$3:$C$51,2,0))*D7</f>
        <v>13762</v>
      </c>
      <c r="F7" s="12" t="s">
        <v>88</v>
      </c>
      <c r="G7" s="36" t="s">
        <v>22</v>
      </c>
      <c r="H7" s="26">
        <v>1</v>
      </c>
      <c r="I7" s="27">
        <f>(VLOOKUP(G7,'Matriz de Carga'!$B$3:$C$51,2,0))*H7</f>
        <v>13762</v>
      </c>
      <c r="J7" s="12" t="s">
        <v>88</v>
      </c>
      <c r="K7" s="36" t="s">
        <v>22</v>
      </c>
      <c r="L7" s="26">
        <v>1</v>
      </c>
      <c r="M7" s="27">
        <f>(VLOOKUP(K7,'Matriz de Carga'!$B$3:$C$51,2,0))*L7</f>
        <v>13762</v>
      </c>
      <c r="N7" s="12" t="s">
        <v>88</v>
      </c>
      <c r="O7" s="36" t="s">
        <v>22</v>
      </c>
      <c r="P7" s="26">
        <v>1</v>
      </c>
      <c r="Q7" s="27">
        <f>(VLOOKUP(O7,'Matriz de Carga'!$B$3:$C$51,2,0))*P7</f>
        <v>13762</v>
      </c>
      <c r="R7" s="12" t="s">
        <v>88</v>
      </c>
      <c r="S7" s="36" t="s">
        <v>22</v>
      </c>
      <c r="T7" s="26">
        <v>1</v>
      </c>
      <c r="U7" s="27">
        <f>(VLOOKUP(S7,'Matriz de Carga'!$B$3:$C$51,2,0))*T7</f>
        <v>13762</v>
      </c>
      <c r="V7" s="12" t="s">
        <v>88</v>
      </c>
      <c r="W7" s="36" t="s">
        <v>22</v>
      </c>
      <c r="X7" s="26">
        <v>1</v>
      </c>
      <c r="Y7" s="27">
        <f>(VLOOKUP(W7,'Matriz de Carga'!$B$3:$C$51,2,0))*X7</f>
        <v>13762</v>
      </c>
    </row>
    <row r="8" spans="2:25">
      <c r="B8" s="12" t="s">
        <v>89</v>
      </c>
      <c r="C8" s="36" t="s">
        <v>29</v>
      </c>
      <c r="D8" s="26">
        <v>1</v>
      </c>
      <c r="E8" s="27">
        <f>(VLOOKUP(C8,'Matriz de Carga'!$B$3:$C$51,2,0))*D8</f>
        <v>49520</v>
      </c>
      <c r="F8" s="12" t="s">
        <v>41</v>
      </c>
      <c r="G8" s="36" t="s">
        <v>24</v>
      </c>
      <c r="H8" s="26">
        <v>1</v>
      </c>
      <c r="I8" s="27">
        <f>(VLOOKUP(G8,'Matriz de Carga'!$B$3:$C$51,2,0))*H8</f>
        <v>35420</v>
      </c>
      <c r="J8" s="12" t="s">
        <v>89</v>
      </c>
      <c r="K8" s="36" t="s">
        <v>29</v>
      </c>
      <c r="L8" s="26">
        <v>1</v>
      </c>
      <c r="M8" s="27">
        <f>(VLOOKUP(K8,'Matriz de Carga'!$B$3:$C$51,2,0))*L8</f>
        <v>49520</v>
      </c>
      <c r="N8" s="12" t="s">
        <v>41</v>
      </c>
      <c r="O8" s="36" t="s">
        <v>24</v>
      </c>
      <c r="P8" s="26">
        <v>1</v>
      </c>
      <c r="Q8" s="27">
        <f>(VLOOKUP(O8,'Matriz de Carga'!$B$3:$C$51,2,0))*P8</f>
        <v>35420</v>
      </c>
      <c r="R8" s="12" t="s">
        <v>89</v>
      </c>
      <c r="S8" s="36" t="s">
        <v>29</v>
      </c>
      <c r="T8" s="26">
        <v>1</v>
      </c>
      <c r="U8" s="27">
        <f>(VLOOKUP(S8,'Matriz de Carga'!$B$3:$C$51,2,0))*T8</f>
        <v>49520</v>
      </c>
      <c r="V8" s="12" t="s">
        <v>41</v>
      </c>
      <c r="W8" s="36" t="s">
        <v>24</v>
      </c>
      <c r="X8" s="26">
        <v>1</v>
      </c>
      <c r="Y8" s="27">
        <f>(VLOOKUP(W8,'Matriz de Carga'!$B$3:$C$51,2,0))*X8</f>
        <v>35420</v>
      </c>
    </row>
    <row r="9" spans="2:25">
      <c r="B9" s="12" t="s">
        <v>90</v>
      </c>
      <c r="C9" s="36" t="s">
        <v>64</v>
      </c>
      <c r="D9" s="26">
        <v>1</v>
      </c>
      <c r="E9" s="27">
        <f>(VLOOKUP(C9,'Matriz de Carga'!$B$3:$C$51,2,0))*D9</f>
        <v>6933</v>
      </c>
      <c r="F9" s="12" t="s">
        <v>89</v>
      </c>
      <c r="G9" s="36" t="s">
        <v>29</v>
      </c>
      <c r="H9" s="26">
        <v>1</v>
      </c>
      <c r="I9" s="27">
        <f>(VLOOKUP(G9,'Matriz de Carga'!$B$3:$C$51,2,0))*H9</f>
        <v>49520</v>
      </c>
      <c r="J9" s="12" t="s">
        <v>90</v>
      </c>
      <c r="K9" s="36" t="s">
        <v>64</v>
      </c>
      <c r="L9" s="26">
        <v>1</v>
      </c>
      <c r="M9" s="27">
        <f>(VLOOKUP(K9,'Matriz de Carga'!$B$3:$C$51,2,0))*L9</f>
        <v>6933</v>
      </c>
      <c r="N9" s="12" t="s">
        <v>89</v>
      </c>
      <c r="O9" s="36" t="s">
        <v>29</v>
      </c>
      <c r="P9" s="26">
        <v>1</v>
      </c>
      <c r="Q9" s="27">
        <f>(VLOOKUP(O9,'Matriz de Carga'!$B$3:$C$51,2,0))*P9</f>
        <v>49520</v>
      </c>
      <c r="R9" s="12" t="s">
        <v>90</v>
      </c>
      <c r="S9" s="36" t="s">
        <v>64</v>
      </c>
      <c r="T9" s="26">
        <v>1</v>
      </c>
      <c r="U9" s="27">
        <f>(VLOOKUP(S9,'Matriz de Carga'!$B$3:$C$51,2,0))*T9</f>
        <v>6933</v>
      </c>
      <c r="V9" s="12" t="s">
        <v>89</v>
      </c>
      <c r="W9" s="36" t="s">
        <v>29</v>
      </c>
      <c r="X9" s="26">
        <v>1</v>
      </c>
      <c r="Y9" s="27">
        <f>(VLOOKUP(W9,'Matriz de Carga'!$B$3:$C$51,2,0))*X9</f>
        <v>49520</v>
      </c>
    </row>
    <row r="10" spans="2:25">
      <c r="B10" s="12" t="s">
        <v>47</v>
      </c>
      <c r="C10" s="36" t="s">
        <v>66</v>
      </c>
      <c r="D10" s="26">
        <v>1</v>
      </c>
      <c r="E10" s="27">
        <f>(VLOOKUP(C10,'Matriz de Carga'!$B$3:$C$51,2,0))*D10</f>
        <v>4460</v>
      </c>
      <c r="F10" s="12" t="s">
        <v>90</v>
      </c>
      <c r="G10" s="36" t="s">
        <v>64</v>
      </c>
      <c r="H10" s="26">
        <v>1</v>
      </c>
      <c r="I10" s="27">
        <f>(VLOOKUP(G10,'Matriz de Carga'!$B$3:$C$51,2,0))*H10</f>
        <v>6933</v>
      </c>
      <c r="J10" s="12" t="s">
        <v>47</v>
      </c>
      <c r="K10" s="36" t="s">
        <v>66</v>
      </c>
      <c r="L10" s="26">
        <v>1</v>
      </c>
      <c r="M10" s="27">
        <f>(VLOOKUP(K10,'Matriz de Carga'!$B$3:$C$51,2,0))*L10</f>
        <v>4460</v>
      </c>
      <c r="N10" s="12" t="s">
        <v>35</v>
      </c>
      <c r="O10" s="36" t="s">
        <v>38</v>
      </c>
      <c r="P10" s="26">
        <v>4</v>
      </c>
      <c r="Q10" s="27">
        <f>(VLOOKUP(O10,'Matriz de Carga'!$B$3:$C$51,2,0))*P10</f>
        <v>187620</v>
      </c>
      <c r="R10" s="12" t="s">
        <v>47</v>
      </c>
      <c r="S10" s="36" t="s">
        <v>66</v>
      </c>
      <c r="T10" s="26">
        <v>1</v>
      </c>
      <c r="U10" s="27">
        <f>(VLOOKUP(S10,'Matriz de Carga'!$B$3:$C$51,2,0))*T10</f>
        <v>4460</v>
      </c>
      <c r="V10" s="12" t="s">
        <v>93</v>
      </c>
      <c r="W10" s="36" t="s">
        <v>52</v>
      </c>
      <c r="X10" s="26">
        <v>0.82</v>
      </c>
      <c r="Y10" s="27">
        <f>(VLOOKUP(W10,'Matriz de Carga'!$B$3:$C$51,2,0))*X10</f>
        <v>67406.459999999992</v>
      </c>
    </row>
    <row r="11" spans="2:25">
      <c r="B11" s="12"/>
      <c r="C11" s="36"/>
      <c r="D11" s="26"/>
      <c r="E11" s="27"/>
      <c r="F11" s="12" t="s">
        <v>47</v>
      </c>
      <c r="G11" s="36" t="s">
        <v>66</v>
      </c>
      <c r="H11" s="26">
        <v>1</v>
      </c>
      <c r="I11" s="27">
        <f>(VLOOKUP(G11,'Matriz de Carga'!$B$3:$C$51,2,0))*H11</f>
        <v>4460</v>
      </c>
      <c r="J11" s="12" t="s">
        <v>93</v>
      </c>
      <c r="K11" s="36" t="s">
        <v>52</v>
      </c>
      <c r="L11" s="26">
        <v>0.82</v>
      </c>
      <c r="M11" s="27">
        <f>(VLOOKUP(K11,'Matriz de Carga'!$B$3:$C$51,2,0))*L11</f>
        <v>67406.459999999992</v>
      </c>
      <c r="N11" s="12" t="s">
        <v>30</v>
      </c>
      <c r="O11" s="36" t="s">
        <v>31</v>
      </c>
      <c r="P11" s="26">
        <v>1</v>
      </c>
      <c r="Q11" s="27">
        <f>(VLOOKUP(O11,'Matriz de Carga'!$B$3:$C$51,2,0))*P11</f>
        <v>58908</v>
      </c>
      <c r="R11" s="12"/>
      <c r="S11" s="36"/>
      <c r="T11" s="26"/>
      <c r="U11" s="27"/>
      <c r="V11" s="12" t="s">
        <v>94</v>
      </c>
      <c r="W11" s="36" t="s">
        <v>54</v>
      </c>
      <c r="X11" s="26">
        <v>1</v>
      </c>
      <c r="Y11" s="27">
        <f>(VLOOKUP(W11,'Matriz de Carga'!$B$3:$C$51,2,0))*X11</f>
        <v>8676</v>
      </c>
    </row>
    <row r="12" spans="2:25">
      <c r="B12" s="14"/>
      <c r="C12" s="38"/>
      <c r="D12" s="38"/>
      <c r="E12" s="37"/>
      <c r="F12" s="12" t="s">
        <v>92</v>
      </c>
      <c r="G12" s="36" t="s">
        <v>50</v>
      </c>
      <c r="H12" s="26">
        <v>1</v>
      </c>
      <c r="I12" s="27">
        <f>(VLOOKUP(G12,'Matriz de Carga'!$B$3:$C$51,2,0))*H12</f>
        <v>22224</v>
      </c>
      <c r="J12" s="12" t="s">
        <v>94</v>
      </c>
      <c r="K12" s="36" t="s">
        <v>54</v>
      </c>
      <c r="L12" s="26">
        <v>1</v>
      </c>
      <c r="M12" s="27">
        <f>(VLOOKUP(K12,'Matriz de Carga'!$B$3:$C$51,2,0))*L12</f>
        <v>8676</v>
      </c>
      <c r="N12" s="12" t="s">
        <v>90</v>
      </c>
      <c r="O12" s="36" t="s">
        <v>64</v>
      </c>
      <c r="P12" s="26">
        <v>1</v>
      </c>
      <c r="Q12" s="27">
        <f>(VLOOKUP(O12,'Matriz de Carga'!$B$3:$C$51,2,0))*P12</f>
        <v>6933</v>
      </c>
      <c r="R12" s="12"/>
      <c r="S12" s="36"/>
      <c r="T12" s="26"/>
      <c r="U12" s="27"/>
      <c r="V12" s="12" t="s">
        <v>95</v>
      </c>
      <c r="W12" s="36" t="s">
        <v>59</v>
      </c>
      <c r="X12" s="26">
        <v>1</v>
      </c>
      <c r="Y12" s="27">
        <f>(VLOOKUP(W12,'Matriz de Carga'!$B$3:$C$51,2,0))*X12</f>
        <v>8436</v>
      </c>
    </row>
    <row r="13" spans="2:25">
      <c r="B13" s="14"/>
      <c r="C13" s="38"/>
      <c r="D13" s="38"/>
      <c r="E13" s="37"/>
      <c r="F13" s="12"/>
      <c r="G13" s="36"/>
      <c r="H13" s="26"/>
      <c r="I13" s="27"/>
      <c r="J13" s="12" t="s">
        <v>95</v>
      </c>
      <c r="K13" s="36" t="s">
        <v>59</v>
      </c>
      <c r="L13" s="26">
        <v>1</v>
      </c>
      <c r="M13" s="27">
        <f>(VLOOKUP(K13,'Matriz de Carga'!$B$3:$C$51,2,0))*L13</f>
        <v>8436</v>
      </c>
      <c r="N13" s="12" t="s">
        <v>47</v>
      </c>
      <c r="O13" s="36" t="s">
        <v>66</v>
      </c>
      <c r="P13" s="26">
        <v>1</v>
      </c>
      <c r="Q13" s="27">
        <f>(VLOOKUP(O13,'Matriz de Carga'!$B$3:$C$51,2,0))*P13</f>
        <v>4460</v>
      </c>
      <c r="R13" s="12"/>
      <c r="S13" s="36"/>
      <c r="T13" s="40"/>
      <c r="U13" s="27"/>
      <c r="V13" s="12" t="s">
        <v>90</v>
      </c>
      <c r="W13" s="36" t="s">
        <v>64</v>
      </c>
      <c r="X13" s="26">
        <v>1</v>
      </c>
      <c r="Y13" s="27">
        <f>(VLOOKUP(W13,'Matriz de Carga'!$B$3:$C$51,2,0))*X13</f>
        <v>6933</v>
      </c>
    </row>
    <row r="14" spans="2:25">
      <c r="B14" s="14"/>
      <c r="C14" s="38"/>
      <c r="D14" s="38"/>
      <c r="E14" s="37"/>
      <c r="F14" s="12"/>
      <c r="G14" s="36"/>
      <c r="H14" s="36"/>
      <c r="I14" s="37"/>
      <c r="J14" s="12"/>
      <c r="K14" s="36"/>
      <c r="L14" s="26"/>
      <c r="M14" s="27"/>
      <c r="N14" s="12" t="s">
        <v>92</v>
      </c>
      <c r="O14" s="36" t="s">
        <v>50</v>
      </c>
      <c r="P14" s="26">
        <v>1</v>
      </c>
      <c r="Q14" s="27">
        <f>(VLOOKUP(O14,'Matriz de Carga'!$B$3:$C$51,2,0))*P14</f>
        <v>22224</v>
      </c>
      <c r="R14" s="12"/>
      <c r="S14" s="36"/>
      <c r="T14" s="40"/>
      <c r="U14" s="27"/>
      <c r="V14" s="12" t="s">
        <v>47</v>
      </c>
      <c r="W14" s="36" t="s">
        <v>66</v>
      </c>
      <c r="X14" s="26">
        <v>1</v>
      </c>
      <c r="Y14" s="27">
        <f>(VLOOKUP(W14,'Matriz de Carga'!$B$3:$C$51,2,0))*X14</f>
        <v>4460</v>
      </c>
    </row>
    <row r="15" spans="2:25">
      <c r="B15" s="14"/>
      <c r="C15" s="38"/>
      <c r="D15" s="38"/>
      <c r="E15" s="37"/>
      <c r="F15" s="12"/>
      <c r="G15" s="36"/>
      <c r="H15" s="36"/>
      <c r="I15" s="37"/>
      <c r="J15" s="12"/>
      <c r="K15" s="36"/>
      <c r="L15" s="26"/>
      <c r="M15" s="27"/>
      <c r="N15" s="12"/>
      <c r="O15" s="36"/>
      <c r="P15" s="26"/>
      <c r="Q15" s="27"/>
      <c r="R15" s="12"/>
      <c r="S15" s="36"/>
      <c r="T15" s="40"/>
      <c r="U15" s="27"/>
      <c r="V15" s="12" t="s">
        <v>92</v>
      </c>
      <c r="W15" s="36" t="s">
        <v>50</v>
      </c>
      <c r="X15" s="26">
        <v>1</v>
      </c>
      <c r="Y15" s="27">
        <f>(VLOOKUP(W15,'Matriz de Carga'!$B$3:$C$51,2,0))*X15</f>
        <v>22224</v>
      </c>
    </row>
    <row r="16" spans="2:25">
      <c r="B16" s="14"/>
      <c r="C16" s="38"/>
      <c r="D16" s="38"/>
      <c r="E16" s="37" t="str">
        <f>IFERROR(#REF!/(1-#REF!),"")</f>
        <v/>
      </c>
      <c r="F16" s="12"/>
      <c r="G16" s="36"/>
      <c r="H16" s="36"/>
      <c r="I16" s="37" t="str">
        <f>IFERROR(#REF!/(1-#REF!),"")</f>
        <v/>
      </c>
      <c r="J16" s="12"/>
      <c r="K16" s="36"/>
      <c r="L16" s="26"/>
      <c r="M16" s="27"/>
      <c r="N16" s="12"/>
      <c r="O16" s="36"/>
      <c r="P16" s="36"/>
      <c r="Q16" s="13" t="str">
        <f>IFERROR(#REF!/(1-#REF!),"")</f>
        <v/>
      </c>
      <c r="R16" s="12"/>
      <c r="S16" s="36"/>
      <c r="T16" s="36"/>
      <c r="U16" s="13" t="str">
        <f>IFERROR(#REF!/(1-#REF!),"")</f>
        <v/>
      </c>
      <c r="V16" s="12"/>
      <c r="W16" s="36"/>
      <c r="X16" s="26"/>
      <c r="Y16" s="27"/>
    </row>
    <row r="17" spans="2:25">
      <c r="B17" s="15" t="s">
        <v>96</v>
      </c>
      <c r="C17" s="39"/>
      <c r="D17" s="39"/>
      <c r="E17" s="41">
        <f>SUM(E6:E16)</f>
        <v>165818</v>
      </c>
      <c r="F17" s="15" t="s">
        <v>96</v>
      </c>
      <c r="G17" s="39"/>
      <c r="H17" s="39"/>
      <c r="I17" s="41">
        <f>SUM(I6:I16)</f>
        <v>223462</v>
      </c>
      <c r="J17" s="15" t="s">
        <v>96</v>
      </c>
      <c r="K17" s="39"/>
      <c r="L17" s="39"/>
      <c r="M17" s="16">
        <f>SUM(M6:M16)</f>
        <v>250336.46</v>
      </c>
      <c r="N17" s="15" t="s">
        <v>96</v>
      </c>
      <c r="O17" s="39"/>
      <c r="P17" s="39"/>
      <c r="Q17" s="16">
        <f>SUM(Q6:Q16)</f>
        <v>469990</v>
      </c>
      <c r="R17" s="15" t="s">
        <v>96</v>
      </c>
      <c r="S17" s="39"/>
      <c r="T17" s="39"/>
      <c r="U17" s="16">
        <f>SUM(U6:U16)</f>
        <v>165818</v>
      </c>
      <c r="V17" s="15" t="s">
        <v>96</v>
      </c>
      <c r="W17" s="39"/>
      <c r="X17" s="39"/>
      <c r="Y17" s="16">
        <f>SUM(Y6:Y16)</f>
        <v>307980.45999999996</v>
      </c>
    </row>
    <row r="18" spans="2:25" ht="15.75" thickBot="1">
      <c r="B18" s="17" t="s">
        <v>97</v>
      </c>
      <c r="C18" s="18"/>
      <c r="D18" s="18"/>
      <c r="E18" s="19">
        <f>'Matriz de Carga'!G12</f>
        <v>15000</v>
      </c>
      <c r="F18" s="17" t="s">
        <v>97</v>
      </c>
      <c r="G18" s="20"/>
      <c r="H18" s="20"/>
      <c r="I18" s="19">
        <f>'Matriz de Carga'!G12</f>
        <v>15000</v>
      </c>
      <c r="J18" s="17" t="s">
        <v>97</v>
      </c>
      <c r="K18" s="20"/>
      <c r="L18" s="20"/>
      <c r="M18" s="21">
        <f>'Matriz de Carga'!G12</f>
        <v>15000</v>
      </c>
      <c r="N18" s="17" t="s">
        <v>97</v>
      </c>
      <c r="O18" s="20"/>
      <c r="P18" s="20"/>
      <c r="Q18" s="21">
        <f>'Matriz de Carga'!G12</f>
        <v>15000</v>
      </c>
      <c r="R18" s="17" t="s">
        <v>97</v>
      </c>
      <c r="S18" s="20"/>
      <c r="T18" s="20"/>
      <c r="U18" s="21">
        <f>'Matriz de Carga'!G12</f>
        <v>15000</v>
      </c>
      <c r="V18" s="17" t="s">
        <v>97</v>
      </c>
      <c r="W18" s="20"/>
      <c r="X18" s="20"/>
      <c r="Y18" s="21">
        <f>'Matriz de Carga'!G12</f>
        <v>15000</v>
      </c>
    </row>
    <row r="19" spans="2:25" ht="15.75" thickBot="1">
      <c r="B19" s="22" t="s">
        <v>98</v>
      </c>
      <c r="C19" s="23"/>
      <c r="D19" s="23"/>
      <c r="E19" s="24">
        <f>E17+E5+E18</f>
        <v>319868</v>
      </c>
      <c r="F19" s="22" t="s">
        <v>98</v>
      </c>
      <c r="G19" s="23"/>
      <c r="H19" s="23"/>
      <c r="I19" s="24">
        <f>I17+I5+I18</f>
        <v>414592</v>
      </c>
      <c r="J19" s="22" t="s">
        <v>98</v>
      </c>
      <c r="K19" s="23"/>
      <c r="L19" s="23"/>
      <c r="M19" s="25">
        <f>M17+M5+M18</f>
        <v>450736.45999999996</v>
      </c>
      <c r="N19" s="22" t="s">
        <v>98</v>
      </c>
      <c r="O19" s="23"/>
      <c r="P19" s="23"/>
      <c r="Q19" s="25">
        <f>Q17+Q5+Q18</f>
        <v>716740</v>
      </c>
      <c r="R19" s="22" t="s">
        <v>98</v>
      </c>
      <c r="S19" s="23"/>
      <c r="T19" s="23"/>
      <c r="U19" s="25">
        <f>U17+U5+U18</f>
        <v>319868</v>
      </c>
      <c r="V19" s="22" t="s">
        <v>98</v>
      </c>
      <c r="W19" s="23"/>
      <c r="X19" s="23"/>
      <c r="Y19" s="25">
        <f>Y17+Y5+Y18</f>
        <v>545460.46</v>
      </c>
    </row>
    <row r="20" spans="2:25" ht="15.75" thickBot="1">
      <c r="B20" s="22" t="s">
        <v>99</v>
      </c>
      <c r="C20" s="23"/>
      <c r="D20" s="23"/>
      <c r="E20" s="24">
        <f>E19*1.19</f>
        <v>380642.92</v>
      </c>
      <c r="F20" s="22" t="s">
        <v>99</v>
      </c>
      <c r="G20" s="23"/>
      <c r="H20" s="23"/>
      <c r="I20" s="24">
        <f>I19*1.19</f>
        <v>493364.47999999998</v>
      </c>
      <c r="J20" s="22" t="s">
        <v>99</v>
      </c>
      <c r="K20" s="23"/>
      <c r="L20" s="23"/>
      <c r="M20" s="25">
        <f>M19*1.19</f>
        <v>536376.38739999989</v>
      </c>
      <c r="N20" s="22" t="s">
        <v>99</v>
      </c>
      <c r="O20" s="23"/>
      <c r="P20" s="23"/>
      <c r="Q20" s="25">
        <f>Q19*1.19</f>
        <v>852920.6</v>
      </c>
      <c r="R20" s="22" t="s">
        <v>99</v>
      </c>
      <c r="S20" s="23"/>
      <c r="T20" s="23"/>
      <c r="U20" s="25">
        <f>U19*1.19</f>
        <v>380642.92</v>
      </c>
      <c r="V20" s="22" t="s">
        <v>99</v>
      </c>
      <c r="W20" s="23"/>
      <c r="X20" s="23"/>
      <c r="Y20" s="25">
        <f>Y19*1.19</f>
        <v>649097.94739999995</v>
      </c>
    </row>
  </sheetData>
  <sheetProtection selectLockedCells="1" selectUnlockedCells="1"/>
  <mergeCells count="13">
    <mergeCell ref="R2:U2"/>
    <mergeCell ref="V2:Y2"/>
    <mergeCell ref="R3:U3"/>
    <mergeCell ref="V3:Y3"/>
    <mergeCell ref="B1:Y1"/>
    <mergeCell ref="N2:Q2"/>
    <mergeCell ref="N3:Q3"/>
    <mergeCell ref="B3:E3"/>
    <mergeCell ref="F3:I3"/>
    <mergeCell ref="J3:M3"/>
    <mergeCell ref="B2:E2"/>
    <mergeCell ref="F2:I2"/>
    <mergeCell ref="J2:M2"/>
  </mergeCells>
  <pageMargins left="0.7" right="0.7" top="0.75" bottom="0.75" header="0.3" footer="0.3"/>
  <pageSetup orientation="portrait" r:id="rId1"/>
  <ignoredErrors>
    <ignoredError sqref="E7 I7:I9 M7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B25C0-A502-4323-AA60-B53F0A8CC3E1}">
  <dimension ref="B1:Y20"/>
  <sheetViews>
    <sheetView topLeftCell="J1" zoomScaleNormal="100" workbookViewId="0">
      <selection activeCell="R20" sqref="R20"/>
    </sheetView>
  </sheetViews>
  <sheetFormatPr baseColWidth="10" defaultColWidth="11.42578125" defaultRowHeight="15"/>
  <cols>
    <col min="1" max="1" width="4.7109375" style="1" customWidth="1"/>
    <col min="2" max="2" width="18.28515625" style="1" bestFit="1" customWidth="1"/>
    <col min="3" max="3" width="14.28515625" style="1" bestFit="1" customWidth="1"/>
    <col min="4" max="4" width="5" style="1" bestFit="1" customWidth="1"/>
    <col min="5" max="5" width="8" style="1" bestFit="1" customWidth="1"/>
    <col min="6" max="6" width="24.2851562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18.28515625" style="1" bestFit="1" customWidth="1"/>
    <col min="11" max="11" width="14.28515625" style="1" bestFit="1" customWidth="1"/>
    <col min="12" max="12" width="5" style="1" bestFit="1" customWidth="1"/>
    <col min="13" max="13" width="8" style="1" bestFit="1" customWidth="1"/>
    <col min="14" max="14" width="24.2851562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18.28515625" style="1" bestFit="1" customWidth="1"/>
    <col min="19" max="19" width="14.28515625" style="1" bestFit="1" customWidth="1"/>
    <col min="20" max="20" width="5" style="1" bestFit="1" customWidth="1"/>
    <col min="21" max="21" width="8" style="1" bestFit="1" customWidth="1"/>
    <col min="22" max="22" width="24.2851562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77" t="s">
        <v>104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9"/>
    </row>
    <row r="2" spans="2:25">
      <c r="B2" s="82" t="s">
        <v>81</v>
      </c>
      <c r="C2" s="83"/>
      <c r="D2" s="83"/>
      <c r="E2" s="83"/>
      <c r="F2" s="71" t="s">
        <v>81</v>
      </c>
      <c r="G2" s="72"/>
      <c r="H2" s="72"/>
      <c r="I2" s="72"/>
      <c r="J2" s="71" t="s">
        <v>81</v>
      </c>
      <c r="K2" s="72"/>
      <c r="L2" s="72"/>
      <c r="M2" s="73"/>
      <c r="N2" s="71" t="s">
        <v>81</v>
      </c>
      <c r="O2" s="72"/>
      <c r="P2" s="72"/>
      <c r="Q2" s="73"/>
      <c r="R2" s="71" t="s">
        <v>81</v>
      </c>
      <c r="S2" s="72"/>
      <c r="T2" s="72"/>
      <c r="U2" s="73"/>
      <c r="V2" s="71" t="s">
        <v>81</v>
      </c>
      <c r="W2" s="72"/>
      <c r="X2" s="72"/>
      <c r="Y2" s="73"/>
    </row>
    <row r="3" spans="2:25">
      <c r="B3" s="80" t="s">
        <v>125</v>
      </c>
      <c r="C3" s="81"/>
      <c r="D3" s="81"/>
      <c r="E3" s="81"/>
      <c r="F3" s="74" t="s">
        <v>126</v>
      </c>
      <c r="G3" s="75"/>
      <c r="H3" s="75"/>
      <c r="I3" s="75"/>
      <c r="J3" s="74" t="s">
        <v>127</v>
      </c>
      <c r="K3" s="75"/>
      <c r="L3" s="75"/>
      <c r="M3" s="76"/>
      <c r="N3" s="74" t="s">
        <v>128</v>
      </c>
      <c r="O3" s="75"/>
      <c r="P3" s="75"/>
      <c r="Q3" s="76"/>
      <c r="R3" s="74" t="s">
        <v>129</v>
      </c>
      <c r="S3" s="75"/>
      <c r="T3" s="75"/>
      <c r="U3" s="76"/>
      <c r="V3" s="74" t="s">
        <v>130</v>
      </c>
      <c r="W3" s="75"/>
      <c r="X3" s="75"/>
      <c r="Y3" s="76"/>
    </row>
    <row r="4" spans="2:25" ht="15.75" thickBot="1">
      <c r="B4" s="2" t="s">
        <v>14</v>
      </c>
      <c r="C4" s="3" t="s">
        <v>82</v>
      </c>
      <c r="D4" s="4" t="s">
        <v>83</v>
      </c>
      <c r="E4" s="4" t="s">
        <v>84</v>
      </c>
      <c r="F4" s="2" t="s">
        <v>14</v>
      </c>
      <c r="G4" s="3" t="s">
        <v>82</v>
      </c>
      <c r="H4" s="4" t="s">
        <v>83</v>
      </c>
      <c r="I4" s="4" t="s">
        <v>84</v>
      </c>
      <c r="J4" s="2" t="s">
        <v>14</v>
      </c>
      <c r="K4" s="3" t="s">
        <v>82</v>
      </c>
      <c r="L4" s="4" t="s">
        <v>83</v>
      </c>
      <c r="M4" s="5" t="s">
        <v>84</v>
      </c>
      <c r="N4" s="2" t="s">
        <v>14</v>
      </c>
      <c r="O4" s="3" t="s">
        <v>82</v>
      </c>
      <c r="P4" s="4" t="s">
        <v>83</v>
      </c>
      <c r="Q4" s="5" t="s">
        <v>84</v>
      </c>
      <c r="R4" s="2" t="s">
        <v>14</v>
      </c>
      <c r="S4" s="3" t="s">
        <v>82</v>
      </c>
      <c r="T4" s="4" t="s">
        <v>83</v>
      </c>
      <c r="U4" s="5" t="s">
        <v>84</v>
      </c>
      <c r="V4" s="2" t="s">
        <v>14</v>
      </c>
      <c r="W4" s="3" t="s">
        <v>82</v>
      </c>
      <c r="X4" s="4" t="s">
        <v>83</v>
      </c>
      <c r="Y4" s="5" t="s">
        <v>84</v>
      </c>
    </row>
    <row r="5" spans="2:25">
      <c r="B5" s="6" t="s">
        <v>85</v>
      </c>
      <c r="C5" s="7"/>
      <c r="D5" s="8">
        <v>1.4</v>
      </c>
      <c r="E5" s="9">
        <f>D5*'Matriz de Carga'!G4</f>
        <v>129779.99999999999</v>
      </c>
      <c r="F5" s="6" t="s">
        <v>85</v>
      </c>
      <c r="G5" s="10"/>
      <c r="H5" s="8">
        <v>2</v>
      </c>
      <c r="I5" s="9">
        <f>H5*'Matriz de Carga'!G4</f>
        <v>185400</v>
      </c>
      <c r="J5" s="6" t="s">
        <v>85</v>
      </c>
      <c r="K5" s="10"/>
      <c r="L5" s="8">
        <v>1.4</v>
      </c>
      <c r="M5" s="11">
        <f>L5*'Matriz de Carga'!G4</f>
        <v>129779.99999999999</v>
      </c>
      <c r="N5" s="6" t="s">
        <v>85</v>
      </c>
      <c r="O5" s="10"/>
      <c r="P5" s="8">
        <v>2.6</v>
      </c>
      <c r="Q5" s="11">
        <f>P5*'Matriz de Carga'!G4</f>
        <v>241020</v>
      </c>
      <c r="R5" s="6" t="s">
        <v>85</v>
      </c>
      <c r="S5" s="10"/>
      <c r="T5" s="8">
        <v>1.4</v>
      </c>
      <c r="U5" s="11">
        <f>T5*'Matriz de Carga'!G4</f>
        <v>129779.99999999999</v>
      </c>
      <c r="V5" s="6" t="s">
        <v>85</v>
      </c>
      <c r="W5" s="10"/>
      <c r="X5" s="8">
        <v>2</v>
      </c>
      <c r="Y5" s="11">
        <f>X5*'Matriz de Carga'!G4</f>
        <v>185400</v>
      </c>
    </row>
    <row r="6" spans="2:25">
      <c r="B6" s="12" t="s">
        <v>86</v>
      </c>
      <c r="C6" s="36" t="s">
        <v>87</v>
      </c>
      <c r="D6" s="26">
        <v>5.7</v>
      </c>
      <c r="E6" s="37">
        <f>D6*'Matriz de Carga'!G8</f>
        <v>91143</v>
      </c>
      <c r="F6" s="12" t="s">
        <v>86</v>
      </c>
      <c r="G6" s="36" t="s">
        <v>87</v>
      </c>
      <c r="H6" s="26">
        <v>5.7</v>
      </c>
      <c r="I6" s="37">
        <f>H6*'Matriz de Carga'!G8</f>
        <v>91143</v>
      </c>
      <c r="J6" s="12" t="s">
        <v>86</v>
      </c>
      <c r="K6" s="36" t="s">
        <v>87</v>
      </c>
      <c r="L6" s="26">
        <v>5.7</v>
      </c>
      <c r="M6" s="13">
        <f>L6*'Matriz de Carga'!G8</f>
        <v>91143</v>
      </c>
      <c r="N6" s="12" t="s">
        <v>86</v>
      </c>
      <c r="O6" s="36" t="s">
        <v>87</v>
      </c>
      <c r="P6" s="26">
        <v>5.7</v>
      </c>
      <c r="Q6" s="13">
        <f>P6*'Matriz de Carga'!G8</f>
        <v>91143</v>
      </c>
      <c r="R6" s="12" t="s">
        <v>86</v>
      </c>
      <c r="S6" s="36" t="s">
        <v>87</v>
      </c>
      <c r="T6" s="26">
        <v>5.7</v>
      </c>
      <c r="U6" s="13">
        <f>T6*'Matriz de Carga'!G8</f>
        <v>91143</v>
      </c>
      <c r="V6" s="12" t="s">
        <v>86</v>
      </c>
      <c r="W6" s="36" t="s">
        <v>87</v>
      </c>
      <c r="X6" s="26">
        <v>5.7</v>
      </c>
      <c r="Y6" s="13">
        <f>X6*'Matriz de Carga'!G8</f>
        <v>91143</v>
      </c>
    </row>
    <row r="7" spans="2:25">
      <c r="B7" s="12" t="s">
        <v>88</v>
      </c>
      <c r="C7" s="36" t="s">
        <v>22</v>
      </c>
      <c r="D7" s="26">
        <v>1</v>
      </c>
      <c r="E7" s="27">
        <f>(VLOOKUP(C7,'Matriz de Carga'!$B$3:$C$51,2,0))*D7</f>
        <v>13762</v>
      </c>
      <c r="F7" s="12" t="s">
        <v>88</v>
      </c>
      <c r="G7" s="36" t="s">
        <v>22</v>
      </c>
      <c r="H7" s="26">
        <v>1</v>
      </c>
      <c r="I7" s="27">
        <f>(VLOOKUP(G7,'Matriz de Carga'!$B$3:$C$51,2,0))*H7</f>
        <v>13762</v>
      </c>
      <c r="J7" s="12" t="s">
        <v>88</v>
      </c>
      <c r="K7" s="36" t="s">
        <v>22</v>
      </c>
      <c r="L7" s="26">
        <v>1</v>
      </c>
      <c r="M7" s="27">
        <f>(VLOOKUP(K7,'Matriz de Carga'!$B$3:$C$51,2,0))*L7</f>
        <v>13762</v>
      </c>
      <c r="N7" s="12" t="s">
        <v>88</v>
      </c>
      <c r="O7" s="36" t="s">
        <v>22</v>
      </c>
      <c r="P7" s="26">
        <v>1</v>
      </c>
      <c r="Q7" s="27">
        <f>(VLOOKUP(O7,'Matriz de Carga'!$B$3:$C$51,2,0))*P7</f>
        <v>13762</v>
      </c>
      <c r="R7" s="12" t="s">
        <v>88</v>
      </c>
      <c r="S7" s="36" t="s">
        <v>22</v>
      </c>
      <c r="T7" s="26">
        <v>1</v>
      </c>
      <c r="U7" s="27">
        <f>(VLOOKUP(S7,'Matriz de Carga'!$B$3:$C$51,2,0))*T7</f>
        <v>13762</v>
      </c>
      <c r="V7" s="12" t="s">
        <v>88</v>
      </c>
      <c r="W7" s="36" t="s">
        <v>22</v>
      </c>
      <c r="X7" s="26">
        <v>1</v>
      </c>
      <c r="Y7" s="27">
        <f>(VLOOKUP(W7,'Matriz de Carga'!$B$3:$C$51,2,0))*X7</f>
        <v>13762</v>
      </c>
    </row>
    <row r="8" spans="2:25">
      <c r="B8" s="12" t="s">
        <v>89</v>
      </c>
      <c r="C8" s="36" t="s">
        <v>29</v>
      </c>
      <c r="D8" s="26">
        <v>1</v>
      </c>
      <c r="E8" s="27">
        <f>(VLOOKUP(C8,'Matriz de Carga'!$B$3:$C$51,2,0))*D8</f>
        <v>49520</v>
      </c>
      <c r="F8" s="12" t="s">
        <v>41</v>
      </c>
      <c r="G8" s="36" t="s">
        <v>24</v>
      </c>
      <c r="H8" s="26">
        <v>1</v>
      </c>
      <c r="I8" s="27">
        <f>(VLOOKUP(G8,'Matriz de Carga'!$B$3:$C$51,2,0))*H8</f>
        <v>35420</v>
      </c>
      <c r="J8" s="12" t="s">
        <v>89</v>
      </c>
      <c r="K8" s="36" t="s">
        <v>29</v>
      </c>
      <c r="L8" s="26">
        <v>1</v>
      </c>
      <c r="M8" s="27">
        <f>(VLOOKUP(K8,'Matriz de Carga'!$B$3:$C$51,2,0))*L8</f>
        <v>49520</v>
      </c>
      <c r="N8" s="12" t="s">
        <v>41</v>
      </c>
      <c r="O8" s="36" t="s">
        <v>24</v>
      </c>
      <c r="P8" s="26">
        <v>1</v>
      </c>
      <c r="Q8" s="27">
        <f>(VLOOKUP(O8,'Matriz de Carga'!$B$3:$C$51,2,0))*P8</f>
        <v>35420</v>
      </c>
      <c r="R8" s="12" t="s">
        <v>89</v>
      </c>
      <c r="S8" s="36" t="s">
        <v>29</v>
      </c>
      <c r="T8" s="26">
        <v>1</v>
      </c>
      <c r="U8" s="27">
        <f>(VLOOKUP(S8,'Matriz de Carga'!$B$3:$C$51,2,0))*T8</f>
        <v>49520</v>
      </c>
      <c r="V8" s="12" t="s">
        <v>41</v>
      </c>
      <c r="W8" s="36" t="s">
        <v>24</v>
      </c>
      <c r="X8" s="26">
        <v>1</v>
      </c>
      <c r="Y8" s="27">
        <f>(VLOOKUP(W8,'Matriz de Carga'!$B$3:$C$51,2,0))*X8</f>
        <v>35420</v>
      </c>
    </row>
    <row r="9" spans="2:25">
      <c r="B9" s="12" t="s">
        <v>90</v>
      </c>
      <c r="C9" s="36" t="s">
        <v>64</v>
      </c>
      <c r="D9" s="26">
        <v>1</v>
      </c>
      <c r="E9" s="27">
        <f>(VLOOKUP(C9,'Matriz de Carga'!$B$3:$C$51,2,0))*D9</f>
        <v>6933</v>
      </c>
      <c r="F9" s="12" t="s">
        <v>89</v>
      </c>
      <c r="G9" s="36" t="s">
        <v>29</v>
      </c>
      <c r="H9" s="26">
        <v>1</v>
      </c>
      <c r="I9" s="27">
        <f>(VLOOKUP(G9,'Matriz de Carga'!$B$3:$C$51,2,0))*H9</f>
        <v>49520</v>
      </c>
      <c r="J9" s="12" t="s">
        <v>90</v>
      </c>
      <c r="K9" s="36" t="s">
        <v>64</v>
      </c>
      <c r="L9" s="26">
        <v>1</v>
      </c>
      <c r="M9" s="27">
        <f>(VLOOKUP(K9,'Matriz de Carga'!$B$3:$C$51,2,0))*L9</f>
        <v>6933</v>
      </c>
      <c r="N9" s="12" t="s">
        <v>89</v>
      </c>
      <c r="O9" s="36" t="s">
        <v>29</v>
      </c>
      <c r="P9" s="26">
        <v>1</v>
      </c>
      <c r="Q9" s="27">
        <f>(VLOOKUP(O9,'Matriz de Carga'!$B$3:$C$51,2,0))*P9</f>
        <v>49520</v>
      </c>
      <c r="R9" s="12" t="s">
        <v>90</v>
      </c>
      <c r="S9" s="36" t="s">
        <v>64</v>
      </c>
      <c r="T9" s="26">
        <v>1</v>
      </c>
      <c r="U9" s="27">
        <f>(VLOOKUP(S9,'Matriz de Carga'!$B$3:$C$51,2,0))*T9</f>
        <v>6933</v>
      </c>
      <c r="V9" s="12" t="s">
        <v>89</v>
      </c>
      <c r="W9" s="36" t="s">
        <v>29</v>
      </c>
      <c r="X9" s="26">
        <v>1</v>
      </c>
      <c r="Y9" s="27">
        <f>(VLOOKUP(W9,'Matriz de Carga'!$B$3:$C$51,2,0))*X9</f>
        <v>49520</v>
      </c>
    </row>
    <row r="10" spans="2:25">
      <c r="B10" s="12" t="s">
        <v>47</v>
      </c>
      <c r="C10" s="36" t="s">
        <v>66</v>
      </c>
      <c r="D10" s="26">
        <v>1</v>
      </c>
      <c r="E10" s="27">
        <f>(VLOOKUP(C10,'Matriz de Carga'!$B$3:$C$51,2,0))*D10</f>
        <v>4460</v>
      </c>
      <c r="F10" s="12" t="s">
        <v>92</v>
      </c>
      <c r="G10" s="36" t="s">
        <v>50</v>
      </c>
      <c r="H10" s="26">
        <v>1</v>
      </c>
      <c r="I10" s="27">
        <f>(VLOOKUP(G10,'Matriz de Carga'!$B$3:$C$51,2,0))*H10</f>
        <v>22224</v>
      </c>
      <c r="J10" s="12" t="s">
        <v>47</v>
      </c>
      <c r="K10" s="36" t="s">
        <v>66</v>
      </c>
      <c r="L10" s="26">
        <v>1</v>
      </c>
      <c r="M10" s="27">
        <f>(VLOOKUP(K10,'Matriz de Carga'!$B$3:$C$51,2,0))*L10</f>
        <v>4460</v>
      </c>
      <c r="N10" s="12" t="s">
        <v>35</v>
      </c>
      <c r="O10" s="36" t="s">
        <v>38</v>
      </c>
      <c r="P10" s="26">
        <v>4</v>
      </c>
      <c r="Q10" s="27">
        <f>(VLOOKUP(O10,'Matriz de Carga'!$B$3:$C$51,2,0))*P10</f>
        <v>187620</v>
      </c>
      <c r="R10" s="12" t="s">
        <v>47</v>
      </c>
      <c r="S10" s="36" t="s">
        <v>66</v>
      </c>
      <c r="T10" s="26">
        <v>1</v>
      </c>
      <c r="U10" s="27">
        <f>(VLOOKUP(S10,'Matriz de Carga'!$B$3:$C$51,2,0))*T10</f>
        <v>4460</v>
      </c>
      <c r="V10" s="12" t="s">
        <v>92</v>
      </c>
      <c r="W10" s="36" t="s">
        <v>50</v>
      </c>
      <c r="X10" s="26">
        <v>1</v>
      </c>
      <c r="Y10" s="27">
        <f>(VLOOKUP(W10,'Matriz de Carga'!$B$3:$C$51,2,0))*X10</f>
        <v>22224</v>
      </c>
    </row>
    <row r="11" spans="2:25">
      <c r="B11" s="15"/>
      <c r="C11" s="39"/>
      <c r="D11" s="39"/>
      <c r="E11" s="37"/>
      <c r="F11" s="12" t="s">
        <v>90</v>
      </c>
      <c r="G11" s="36" t="s">
        <v>64</v>
      </c>
      <c r="H11" s="26">
        <v>1</v>
      </c>
      <c r="I11" s="27">
        <f>(VLOOKUP(G11,'Matriz de Carga'!$B$3:$C$51,2,0))*H11</f>
        <v>6933</v>
      </c>
      <c r="J11" s="12"/>
      <c r="K11" s="36"/>
      <c r="L11" s="26"/>
      <c r="M11" s="27"/>
      <c r="N11" s="12" t="s">
        <v>30</v>
      </c>
      <c r="O11" s="36" t="s">
        <v>31</v>
      </c>
      <c r="P11" s="26">
        <v>1</v>
      </c>
      <c r="Q11" s="27">
        <f>(VLOOKUP(O11,'Matriz de Carga'!$B$3:$C$51,2,0))*P11</f>
        <v>58908</v>
      </c>
      <c r="R11" s="12"/>
      <c r="S11" s="36"/>
      <c r="T11" s="26"/>
      <c r="U11" s="27"/>
      <c r="V11" s="12" t="s">
        <v>105</v>
      </c>
      <c r="W11" s="36" t="s">
        <v>52</v>
      </c>
      <c r="X11" s="26">
        <v>0.47</v>
      </c>
      <c r="Y11" s="27">
        <f>(VLOOKUP(W11,'Matriz de Carga'!$B$3:$C$51,2,0))*X11</f>
        <v>38635.409999999996</v>
      </c>
    </row>
    <row r="12" spans="2:25">
      <c r="B12" s="14"/>
      <c r="C12" s="38"/>
      <c r="D12" s="38"/>
      <c r="E12" s="37"/>
      <c r="F12" s="12" t="s">
        <v>47</v>
      </c>
      <c r="G12" s="36" t="s">
        <v>66</v>
      </c>
      <c r="H12" s="26">
        <v>1</v>
      </c>
      <c r="I12" s="27">
        <f>(VLOOKUP(G12,'Matriz de Carga'!$B$3:$C$51,2,0))*H12</f>
        <v>4460</v>
      </c>
      <c r="J12" s="12"/>
      <c r="K12" s="36"/>
      <c r="L12" s="26"/>
      <c r="M12" s="27"/>
      <c r="N12" s="12" t="s">
        <v>92</v>
      </c>
      <c r="O12" s="36" t="s">
        <v>50</v>
      </c>
      <c r="P12" s="26">
        <v>1</v>
      </c>
      <c r="Q12" s="27">
        <f>(VLOOKUP(O12,'Matriz de Carga'!$B$3:$C$51,2,0))*P12</f>
        <v>22224</v>
      </c>
      <c r="R12" s="12"/>
      <c r="S12" s="36"/>
      <c r="T12" s="26"/>
      <c r="U12" s="27"/>
      <c r="V12" s="12" t="s">
        <v>106</v>
      </c>
      <c r="W12" s="36" t="s">
        <v>61</v>
      </c>
      <c r="X12" s="26">
        <v>2</v>
      </c>
      <c r="Y12" s="27">
        <f>(VLOOKUP(W12,'Matriz de Carga'!$B$3:$C$51,2,0))*X12</f>
        <v>40258</v>
      </c>
    </row>
    <row r="13" spans="2:25">
      <c r="B13" s="14"/>
      <c r="C13" s="38"/>
      <c r="D13" s="38"/>
      <c r="E13" s="37"/>
      <c r="F13" s="12" t="s">
        <v>105</v>
      </c>
      <c r="G13" s="36" t="s">
        <v>52</v>
      </c>
      <c r="H13" s="26">
        <v>0.47</v>
      </c>
      <c r="I13" s="27">
        <f>(VLOOKUP(G13,'Matriz de Carga'!$B$3:$C$51,2,0))*H13</f>
        <v>38635.409999999996</v>
      </c>
      <c r="J13" s="12"/>
      <c r="K13" s="36"/>
      <c r="L13" s="40"/>
      <c r="M13" s="27"/>
      <c r="N13" s="12" t="s">
        <v>90</v>
      </c>
      <c r="O13" s="36" t="s">
        <v>64</v>
      </c>
      <c r="P13" s="26">
        <v>1</v>
      </c>
      <c r="Q13" s="27">
        <f>(VLOOKUP(O13,'Matriz de Carga'!$B$3:$C$51,2,0))*P13</f>
        <v>6933</v>
      </c>
      <c r="R13" s="12"/>
      <c r="S13" s="36"/>
      <c r="T13" s="40"/>
      <c r="U13" s="27"/>
      <c r="V13" s="12" t="s">
        <v>90</v>
      </c>
      <c r="W13" s="36" t="s">
        <v>64</v>
      </c>
      <c r="X13" s="26">
        <v>1</v>
      </c>
      <c r="Y13" s="27">
        <f>(VLOOKUP(W13,'Matriz de Carga'!$B$3:$C$51,2,0))*X13</f>
        <v>6933</v>
      </c>
    </row>
    <row r="14" spans="2:25">
      <c r="B14" s="14"/>
      <c r="C14" s="38"/>
      <c r="D14" s="38"/>
      <c r="E14" s="37"/>
      <c r="F14" s="12" t="s">
        <v>106</v>
      </c>
      <c r="G14" s="36" t="s">
        <v>61</v>
      </c>
      <c r="H14" s="26">
        <v>2</v>
      </c>
      <c r="I14" s="27">
        <f>(VLOOKUP(G14,'Matriz de Carga'!$B$3:$C$51,2,0))*H14</f>
        <v>40258</v>
      </c>
      <c r="J14" s="12"/>
      <c r="K14" s="36"/>
      <c r="L14" s="40"/>
      <c r="M14" s="27"/>
      <c r="N14" s="12" t="s">
        <v>47</v>
      </c>
      <c r="O14" s="36" t="s">
        <v>66</v>
      </c>
      <c r="P14" s="26">
        <v>1</v>
      </c>
      <c r="Q14" s="27">
        <f>(VLOOKUP(O14,'Matriz de Carga'!$B$3:$C$51,2,0))*P14</f>
        <v>4460</v>
      </c>
      <c r="R14" s="12"/>
      <c r="S14" s="36"/>
      <c r="T14" s="40"/>
      <c r="U14" s="27"/>
      <c r="V14" s="12" t="s">
        <v>47</v>
      </c>
      <c r="W14" s="36" t="s">
        <v>66</v>
      </c>
      <c r="X14" s="26">
        <v>1</v>
      </c>
      <c r="Y14" s="27">
        <f>(VLOOKUP(W14,'Matriz de Carga'!$B$3:$C$51,2,0))*X14</f>
        <v>4460</v>
      </c>
    </row>
    <row r="15" spans="2:25">
      <c r="B15" s="14"/>
      <c r="C15" s="38"/>
      <c r="D15" s="38"/>
      <c r="E15" s="37" t="str">
        <f>IFERROR(#REF!/(1-#REF!),"")</f>
        <v/>
      </c>
      <c r="F15" s="12"/>
      <c r="G15" s="36"/>
      <c r="H15" s="26"/>
      <c r="I15" s="27"/>
      <c r="J15" s="12"/>
      <c r="K15" s="36"/>
      <c r="L15" s="36"/>
      <c r="M15" s="13" t="str">
        <f>IFERROR(#REF!/(1-#REF!),"")</f>
        <v/>
      </c>
      <c r="N15" s="12" t="s">
        <v>105</v>
      </c>
      <c r="O15" s="36" t="s">
        <v>52</v>
      </c>
      <c r="P15" s="26">
        <v>0.47</v>
      </c>
      <c r="Q15" s="27">
        <f>(VLOOKUP(O15,'Matriz de Carga'!$B$3:$C$51,2,0))*P15</f>
        <v>38635.409999999996</v>
      </c>
      <c r="R15" s="12"/>
      <c r="S15" s="36"/>
      <c r="T15" s="36"/>
      <c r="U15" s="13" t="str">
        <f>IFERROR(#REF!/(1-#REF!),"")</f>
        <v/>
      </c>
      <c r="V15" s="12"/>
      <c r="W15" s="36"/>
      <c r="X15" s="26"/>
      <c r="Y15" s="27"/>
    </row>
    <row r="16" spans="2:25">
      <c r="B16" s="14"/>
      <c r="C16" s="38"/>
      <c r="D16" s="38"/>
      <c r="E16" s="37"/>
      <c r="F16" s="12"/>
      <c r="G16" s="36"/>
      <c r="H16" s="26"/>
      <c r="I16" s="44"/>
      <c r="J16" s="12"/>
      <c r="K16" s="36"/>
      <c r="L16" s="36"/>
      <c r="M16" s="13"/>
      <c r="N16" s="12" t="s">
        <v>106</v>
      </c>
      <c r="O16" s="36" t="s">
        <v>61</v>
      </c>
      <c r="P16" s="26">
        <v>2</v>
      </c>
      <c r="Q16" s="27">
        <f>(VLOOKUP(O16,'Matriz de Carga'!$B$3:$C$51,2,0))*P16</f>
        <v>40258</v>
      </c>
      <c r="R16" s="12"/>
      <c r="S16" s="36"/>
      <c r="T16" s="36"/>
      <c r="U16" s="13"/>
      <c r="V16" s="12"/>
      <c r="W16" s="36"/>
      <c r="X16" s="26"/>
      <c r="Y16" s="27"/>
    </row>
    <row r="17" spans="2:25">
      <c r="B17" s="15" t="s">
        <v>96</v>
      </c>
      <c r="C17" s="39"/>
      <c r="D17" s="39"/>
      <c r="E17" s="41">
        <f>SUM(E6:E16)</f>
        <v>165818</v>
      </c>
      <c r="F17" s="15" t="s">
        <v>96</v>
      </c>
      <c r="G17" s="39"/>
      <c r="H17" s="39"/>
      <c r="I17" s="41">
        <f>SUM(I6:I16)</f>
        <v>302355.41000000003</v>
      </c>
      <c r="J17" s="15" t="s">
        <v>96</v>
      </c>
      <c r="K17" s="39"/>
      <c r="L17" s="39"/>
      <c r="M17" s="16">
        <f>SUM(M6:M15)</f>
        <v>165818</v>
      </c>
      <c r="N17" s="15" t="s">
        <v>96</v>
      </c>
      <c r="O17" s="39"/>
      <c r="P17" s="39"/>
      <c r="Q17" s="16">
        <f>SUM(Q6:Q16)</f>
        <v>548883.40999999992</v>
      </c>
      <c r="R17" s="15" t="s">
        <v>96</v>
      </c>
      <c r="S17" s="39"/>
      <c r="T17" s="39"/>
      <c r="U17" s="16">
        <f>SUM(U6:U16)</f>
        <v>165818</v>
      </c>
      <c r="V17" s="15" t="s">
        <v>96</v>
      </c>
      <c r="W17" s="39"/>
      <c r="X17" s="39"/>
      <c r="Y17" s="16">
        <f>SUM(Y6:Y16)</f>
        <v>302355.41000000003</v>
      </c>
    </row>
    <row r="18" spans="2:25" ht="15.75" thickBot="1">
      <c r="B18" s="17" t="s">
        <v>97</v>
      </c>
      <c r="C18" s="18"/>
      <c r="D18" s="18"/>
      <c r="E18" s="19">
        <f>'Matriz de Carga'!G12</f>
        <v>15000</v>
      </c>
      <c r="F18" s="17" t="s">
        <v>97</v>
      </c>
      <c r="G18" s="20"/>
      <c r="H18" s="20"/>
      <c r="I18" s="19">
        <f>'Matriz de Carga'!G12</f>
        <v>15000</v>
      </c>
      <c r="J18" s="17" t="s">
        <v>97</v>
      </c>
      <c r="K18" s="20"/>
      <c r="L18" s="20"/>
      <c r="M18" s="21">
        <f>'Matriz de Carga'!G12</f>
        <v>15000</v>
      </c>
      <c r="N18" s="17" t="s">
        <v>97</v>
      </c>
      <c r="O18" s="20"/>
      <c r="P18" s="20"/>
      <c r="Q18" s="21">
        <f>'Matriz de Carga'!G12</f>
        <v>15000</v>
      </c>
      <c r="R18" s="17" t="s">
        <v>97</v>
      </c>
      <c r="S18" s="20"/>
      <c r="T18" s="20"/>
      <c r="U18" s="21">
        <f>'Matriz de Carga'!G12</f>
        <v>15000</v>
      </c>
      <c r="V18" s="17" t="s">
        <v>97</v>
      </c>
      <c r="W18" s="20"/>
      <c r="X18" s="20"/>
      <c r="Y18" s="21">
        <f>'Matriz de Carga'!G12</f>
        <v>15000</v>
      </c>
    </row>
    <row r="19" spans="2:25" ht="15.75" thickBot="1">
      <c r="B19" s="22" t="s">
        <v>98</v>
      </c>
      <c r="C19" s="23"/>
      <c r="D19" s="23"/>
      <c r="E19" s="24">
        <f>E17+E5+E18</f>
        <v>310598</v>
      </c>
      <c r="F19" s="22" t="s">
        <v>98</v>
      </c>
      <c r="G19" s="23"/>
      <c r="H19" s="23"/>
      <c r="I19" s="24">
        <f>I17+I5+I18</f>
        <v>502755.41000000003</v>
      </c>
      <c r="J19" s="22" t="s">
        <v>98</v>
      </c>
      <c r="K19" s="23"/>
      <c r="L19" s="23"/>
      <c r="M19" s="25">
        <f>M17+M5+M18</f>
        <v>310598</v>
      </c>
      <c r="N19" s="22" t="s">
        <v>98</v>
      </c>
      <c r="O19" s="23"/>
      <c r="P19" s="23"/>
      <c r="Q19" s="25">
        <f>Q17+Q5+Q18</f>
        <v>804903.40999999992</v>
      </c>
      <c r="R19" s="22" t="s">
        <v>98</v>
      </c>
      <c r="S19" s="23"/>
      <c r="T19" s="23"/>
      <c r="U19" s="25">
        <f>U17+U5+U18</f>
        <v>310598</v>
      </c>
      <c r="V19" s="22" t="s">
        <v>98</v>
      </c>
      <c r="W19" s="23"/>
      <c r="X19" s="23"/>
      <c r="Y19" s="25">
        <f>Y17+Y5+Y18</f>
        <v>502755.41000000003</v>
      </c>
    </row>
    <row r="20" spans="2:25" ht="15.75" thickBot="1">
      <c r="B20" s="22" t="s">
        <v>99</v>
      </c>
      <c r="C20" s="23"/>
      <c r="D20" s="23"/>
      <c r="E20" s="24">
        <f>E19*1.19</f>
        <v>369611.62</v>
      </c>
      <c r="F20" s="22" t="s">
        <v>99</v>
      </c>
      <c r="G20" s="23"/>
      <c r="H20" s="23"/>
      <c r="I20" s="24">
        <f>I19*1.19</f>
        <v>598278.93790000002</v>
      </c>
      <c r="J20" s="22" t="s">
        <v>99</v>
      </c>
      <c r="K20" s="23"/>
      <c r="L20" s="23"/>
      <c r="M20" s="25">
        <f>M19*1.19</f>
        <v>369611.62</v>
      </c>
      <c r="N20" s="22" t="s">
        <v>99</v>
      </c>
      <c r="O20" s="23"/>
      <c r="P20" s="23"/>
      <c r="Q20" s="25">
        <f>Q19*1.19</f>
        <v>957835.0578999999</v>
      </c>
      <c r="R20" s="22" t="s">
        <v>99</v>
      </c>
      <c r="S20" s="23"/>
      <c r="T20" s="23"/>
      <c r="U20" s="25">
        <f>U19*1.19</f>
        <v>369611.62</v>
      </c>
      <c r="V20" s="22" t="s">
        <v>99</v>
      </c>
      <c r="W20" s="23"/>
      <c r="X20" s="23"/>
      <c r="Y20" s="25">
        <f>Y19*1.19</f>
        <v>598278.93790000002</v>
      </c>
    </row>
  </sheetData>
  <sheetProtection selectLockedCells="1" selectUnlockedCells="1"/>
  <mergeCells count="13">
    <mergeCell ref="R2:U2"/>
    <mergeCell ref="V2:Y2"/>
    <mergeCell ref="R3:U3"/>
    <mergeCell ref="V3:Y3"/>
    <mergeCell ref="B1:Y1"/>
    <mergeCell ref="N2:Q2"/>
    <mergeCell ref="N3:Q3"/>
    <mergeCell ref="B2:E2"/>
    <mergeCell ref="F2:I2"/>
    <mergeCell ref="J2:M2"/>
    <mergeCell ref="B3:E3"/>
    <mergeCell ref="F3:I3"/>
    <mergeCell ref="J3:M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38786-1533-4967-9A02-226E5E525039}">
  <dimension ref="B1:Y19"/>
  <sheetViews>
    <sheetView topLeftCell="J1" zoomScaleNormal="100" workbookViewId="0">
      <selection activeCell="R20" sqref="R20"/>
    </sheetView>
  </sheetViews>
  <sheetFormatPr baseColWidth="10" defaultColWidth="11.42578125" defaultRowHeight="15"/>
  <cols>
    <col min="1" max="1" width="2" style="1" customWidth="1"/>
    <col min="2" max="2" width="23.85546875" style="1" bestFit="1" customWidth="1"/>
    <col min="3" max="3" width="14.28515625" style="1" bestFit="1" customWidth="1"/>
    <col min="4" max="4" width="5" style="1" bestFit="1" customWidth="1"/>
    <col min="5" max="5" width="8" style="1" bestFit="1" customWidth="1"/>
    <col min="6" max="6" width="23.8554687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23.85546875" style="1" bestFit="1" customWidth="1"/>
    <col min="11" max="11" width="14.28515625" style="1" bestFit="1" customWidth="1"/>
    <col min="12" max="12" width="5" style="1" bestFit="1" customWidth="1"/>
    <col min="13" max="13" width="8" style="1" bestFit="1" customWidth="1"/>
    <col min="14" max="14" width="23.8554687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23.85546875" style="1" bestFit="1" customWidth="1"/>
    <col min="19" max="19" width="14.28515625" style="1" bestFit="1" customWidth="1"/>
    <col min="20" max="20" width="5" style="1" bestFit="1" customWidth="1"/>
    <col min="21" max="21" width="8" style="1" bestFit="1" customWidth="1"/>
    <col min="22" max="22" width="23.8554687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77" t="s">
        <v>107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9"/>
    </row>
    <row r="2" spans="2:25">
      <c r="B2" s="82" t="s">
        <v>81</v>
      </c>
      <c r="C2" s="83"/>
      <c r="D2" s="83"/>
      <c r="E2" s="83"/>
      <c r="F2" s="71" t="s">
        <v>81</v>
      </c>
      <c r="G2" s="72"/>
      <c r="H2" s="72"/>
      <c r="I2" s="72"/>
      <c r="J2" s="71" t="s">
        <v>81</v>
      </c>
      <c r="K2" s="72"/>
      <c r="L2" s="72"/>
      <c r="M2" s="73"/>
      <c r="N2" s="71" t="s">
        <v>81</v>
      </c>
      <c r="O2" s="72"/>
      <c r="P2" s="72"/>
      <c r="Q2" s="73"/>
      <c r="R2" s="71" t="s">
        <v>81</v>
      </c>
      <c r="S2" s="72"/>
      <c r="T2" s="72"/>
      <c r="U2" s="73"/>
      <c r="V2" s="71" t="s">
        <v>81</v>
      </c>
      <c r="W2" s="72"/>
      <c r="X2" s="72"/>
      <c r="Y2" s="73"/>
    </row>
    <row r="3" spans="2:25">
      <c r="B3" s="80" t="s">
        <v>125</v>
      </c>
      <c r="C3" s="81"/>
      <c r="D3" s="81"/>
      <c r="E3" s="81"/>
      <c r="F3" s="74" t="s">
        <v>126</v>
      </c>
      <c r="G3" s="75"/>
      <c r="H3" s="75"/>
      <c r="I3" s="75"/>
      <c r="J3" s="74" t="s">
        <v>127</v>
      </c>
      <c r="K3" s="75"/>
      <c r="L3" s="75"/>
      <c r="M3" s="76"/>
      <c r="N3" s="74" t="s">
        <v>128</v>
      </c>
      <c r="O3" s="75"/>
      <c r="P3" s="75"/>
      <c r="Q3" s="76"/>
      <c r="R3" s="74" t="s">
        <v>129</v>
      </c>
      <c r="S3" s="75"/>
      <c r="T3" s="75"/>
      <c r="U3" s="76"/>
      <c r="V3" s="74" t="s">
        <v>130</v>
      </c>
      <c r="W3" s="75"/>
      <c r="X3" s="75"/>
      <c r="Y3" s="76"/>
    </row>
    <row r="4" spans="2:25" ht="15.75" thickBot="1">
      <c r="B4" s="2" t="s">
        <v>14</v>
      </c>
      <c r="C4" s="3" t="s">
        <v>82</v>
      </c>
      <c r="D4" s="4" t="s">
        <v>83</v>
      </c>
      <c r="E4" s="4" t="s">
        <v>84</v>
      </c>
      <c r="F4" s="2" t="s">
        <v>14</v>
      </c>
      <c r="G4" s="3" t="s">
        <v>82</v>
      </c>
      <c r="H4" s="4" t="s">
        <v>83</v>
      </c>
      <c r="I4" s="4" t="s">
        <v>84</v>
      </c>
      <c r="J4" s="2" t="s">
        <v>14</v>
      </c>
      <c r="K4" s="3" t="s">
        <v>82</v>
      </c>
      <c r="L4" s="4" t="s">
        <v>83</v>
      </c>
      <c r="M4" s="5" t="s">
        <v>84</v>
      </c>
      <c r="N4" s="2" t="s">
        <v>14</v>
      </c>
      <c r="O4" s="3" t="s">
        <v>82</v>
      </c>
      <c r="P4" s="4" t="s">
        <v>83</v>
      </c>
      <c r="Q4" s="5" t="s">
        <v>84</v>
      </c>
      <c r="R4" s="2" t="s">
        <v>14</v>
      </c>
      <c r="S4" s="3" t="s">
        <v>82</v>
      </c>
      <c r="T4" s="4" t="s">
        <v>83</v>
      </c>
      <c r="U4" s="5" t="s">
        <v>84</v>
      </c>
      <c r="V4" s="2" t="s">
        <v>14</v>
      </c>
      <c r="W4" s="3" t="s">
        <v>82</v>
      </c>
      <c r="X4" s="4" t="s">
        <v>83</v>
      </c>
      <c r="Y4" s="5" t="s">
        <v>84</v>
      </c>
    </row>
    <row r="5" spans="2:25">
      <c r="B5" s="6" t="s">
        <v>85</v>
      </c>
      <c r="C5" s="7"/>
      <c r="D5" s="8">
        <v>1.5</v>
      </c>
      <c r="E5" s="9">
        <f>D5*'Matriz de Carga'!G4</f>
        <v>139050</v>
      </c>
      <c r="F5" s="6" t="s">
        <v>85</v>
      </c>
      <c r="G5" s="10"/>
      <c r="H5" s="8">
        <v>1.9</v>
      </c>
      <c r="I5" s="9">
        <f>H5*'Matriz de Carga'!G4</f>
        <v>176130</v>
      </c>
      <c r="J5" s="6" t="s">
        <v>85</v>
      </c>
      <c r="K5" s="10"/>
      <c r="L5" s="8">
        <v>1.5</v>
      </c>
      <c r="M5" s="11">
        <f>L5*'Matriz de Carga'!G4</f>
        <v>139050</v>
      </c>
      <c r="N5" s="6" t="s">
        <v>85</v>
      </c>
      <c r="O5" s="10"/>
      <c r="P5" s="8">
        <v>2.5</v>
      </c>
      <c r="Q5" s="11">
        <f>P5*'Matriz de Carga'!G4</f>
        <v>231750</v>
      </c>
      <c r="R5" s="6" t="s">
        <v>85</v>
      </c>
      <c r="S5" s="10"/>
      <c r="T5" s="8">
        <v>1.5</v>
      </c>
      <c r="U5" s="11">
        <f>T5*'Matriz de Carga'!G4</f>
        <v>139050</v>
      </c>
      <c r="V5" s="6" t="s">
        <v>85</v>
      </c>
      <c r="W5" s="10"/>
      <c r="X5" s="8">
        <v>1.9</v>
      </c>
      <c r="Y5" s="11">
        <f>X5*'Matriz de Carga'!G4</f>
        <v>176130</v>
      </c>
    </row>
    <row r="6" spans="2:25">
      <c r="B6" s="12" t="s">
        <v>86</v>
      </c>
      <c r="C6" s="36" t="s">
        <v>101</v>
      </c>
      <c r="D6" s="26">
        <v>4</v>
      </c>
      <c r="E6" s="37">
        <f>D6*'Matriz de Carga'!G10</f>
        <v>68740</v>
      </c>
      <c r="F6" s="12" t="s">
        <v>86</v>
      </c>
      <c r="G6" s="36" t="s">
        <v>101</v>
      </c>
      <c r="H6" s="26">
        <v>4</v>
      </c>
      <c r="I6" s="37">
        <f>H6*'Matriz de Carga'!G10</f>
        <v>68740</v>
      </c>
      <c r="J6" s="12" t="s">
        <v>86</v>
      </c>
      <c r="K6" s="36" t="s">
        <v>101</v>
      </c>
      <c r="L6" s="26">
        <v>4</v>
      </c>
      <c r="M6" s="13">
        <f>L6*'Matriz de Carga'!G10</f>
        <v>68740</v>
      </c>
      <c r="N6" s="12" t="s">
        <v>86</v>
      </c>
      <c r="O6" s="36" t="s">
        <v>101</v>
      </c>
      <c r="P6" s="26">
        <v>4</v>
      </c>
      <c r="Q6" s="13">
        <f>P6*'Matriz de Carga'!G10</f>
        <v>68740</v>
      </c>
      <c r="R6" s="12" t="s">
        <v>86</v>
      </c>
      <c r="S6" s="36" t="s">
        <v>101</v>
      </c>
      <c r="T6" s="26">
        <v>4</v>
      </c>
      <c r="U6" s="13">
        <f>T6*'Matriz de Carga'!G10</f>
        <v>68740</v>
      </c>
      <c r="V6" s="12" t="s">
        <v>86</v>
      </c>
      <c r="W6" s="36" t="s">
        <v>101</v>
      </c>
      <c r="X6" s="26">
        <v>4</v>
      </c>
      <c r="Y6" s="13">
        <f>X6*'Matriz de Carga'!G10</f>
        <v>68740</v>
      </c>
    </row>
    <row r="7" spans="2:25">
      <c r="B7" s="12" t="s">
        <v>88</v>
      </c>
      <c r="C7" s="42" t="s">
        <v>75</v>
      </c>
      <c r="D7" s="26">
        <v>1</v>
      </c>
      <c r="E7" s="27">
        <f>(VLOOKUP(C7,'Matriz de Carga'!$B$3:$C$51,2,0))*D7</f>
        <v>13155</v>
      </c>
      <c r="F7" s="12" t="s">
        <v>88</v>
      </c>
      <c r="G7" s="42" t="s">
        <v>75</v>
      </c>
      <c r="H7" s="26">
        <v>1</v>
      </c>
      <c r="I7" s="27">
        <f>(VLOOKUP(G7,'Matriz de Carga'!$B$3:$C$51,2,0))*H7</f>
        <v>13155</v>
      </c>
      <c r="J7" s="12" t="s">
        <v>88</v>
      </c>
      <c r="K7" s="42" t="s">
        <v>75</v>
      </c>
      <c r="L7" s="26">
        <v>1</v>
      </c>
      <c r="M7" s="27">
        <f>(VLOOKUP(K7,'Matriz de Carga'!$B$3:$C$51,2,0))*L7</f>
        <v>13155</v>
      </c>
      <c r="N7" s="12" t="s">
        <v>88</v>
      </c>
      <c r="O7" s="42" t="s">
        <v>75</v>
      </c>
      <c r="P7" s="26">
        <v>1</v>
      </c>
      <c r="Q7" s="27">
        <f>(VLOOKUP(O7,'Matriz de Carga'!$B$3:$C$51,2,0))*P7</f>
        <v>13155</v>
      </c>
      <c r="R7" s="12" t="s">
        <v>88</v>
      </c>
      <c r="S7" s="42" t="s">
        <v>75</v>
      </c>
      <c r="T7" s="26">
        <v>1</v>
      </c>
      <c r="U7" s="27">
        <f>(VLOOKUP(S7,'Matriz de Carga'!$B$3:$C$51,2,0))*T7</f>
        <v>13155</v>
      </c>
      <c r="V7" s="12" t="s">
        <v>88</v>
      </c>
      <c r="W7" s="42" t="s">
        <v>75</v>
      </c>
      <c r="X7" s="26">
        <v>1</v>
      </c>
      <c r="Y7" s="27">
        <f>(VLOOKUP(W7,'Matriz de Carga'!$B$3:$C$51,2,0))*X7</f>
        <v>13155</v>
      </c>
    </row>
    <row r="8" spans="2:25">
      <c r="B8" s="12" t="s">
        <v>89</v>
      </c>
      <c r="C8" s="36" t="s">
        <v>29</v>
      </c>
      <c r="D8" s="26">
        <v>1</v>
      </c>
      <c r="E8" s="27">
        <f>(VLOOKUP(C8,'Matriz de Carga'!$B$3:$C$51,2,0))*D8</f>
        <v>49520</v>
      </c>
      <c r="F8" s="12" t="s">
        <v>41</v>
      </c>
      <c r="G8" s="42" t="s">
        <v>26</v>
      </c>
      <c r="H8" s="26">
        <v>1</v>
      </c>
      <c r="I8" s="27">
        <f>(VLOOKUP(G8,'Matriz de Carga'!$B$3:$C$51,2,0))*H8</f>
        <v>32372</v>
      </c>
      <c r="J8" s="12" t="s">
        <v>89</v>
      </c>
      <c r="K8" s="36" t="s">
        <v>29</v>
      </c>
      <c r="L8" s="26">
        <v>1</v>
      </c>
      <c r="M8" s="27">
        <f>(VLOOKUP(K8,'Matriz de Carga'!$B$3:$C$51,2,0))*L8</f>
        <v>49520</v>
      </c>
      <c r="N8" s="12" t="s">
        <v>41</v>
      </c>
      <c r="O8" s="36" t="s">
        <v>26</v>
      </c>
      <c r="P8" s="26">
        <v>1</v>
      </c>
      <c r="Q8" s="27">
        <f>(VLOOKUP(O8,'Matriz de Carga'!$B$3:$C$51,2,0))*P8</f>
        <v>32372</v>
      </c>
      <c r="R8" s="12" t="s">
        <v>89</v>
      </c>
      <c r="S8" s="36" t="s">
        <v>29</v>
      </c>
      <c r="T8" s="26">
        <v>1</v>
      </c>
      <c r="U8" s="27">
        <f>(VLOOKUP(S8,'Matriz de Carga'!$B$3:$C$51,2,0))*T8</f>
        <v>49520</v>
      </c>
      <c r="V8" s="12" t="s">
        <v>41</v>
      </c>
      <c r="W8" s="36" t="s">
        <v>26</v>
      </c>
      <c r="X8" s="26">
        <v>1</v>
      </c>
      <c r="Y8" s="27">
        <f>(VLOOKUP(W8,'Matriz de Carga'!$B$3:$C$51,2,0))*X8</f>
        <v>32372</v>
      </c>
    </row>
    <row r="9" spans="2:25">
      <c r="B9" s="12" t="s">
        <v>90</v>
      </c>
      <c r="C9" s="36" t="s">
        <v>63</v>
      </c>
      <c r="D9" s="26">
        <v>1</v>
      </c>
      <c r="E9" s="27">
        <f>(VLOOKUP(C9,'Matriz de Carga'!$B$3:$C$51,2,0))*D9</f>
        <v>5975</v>
      </c>
      <c r="F9" s="12" t="s">
        <v>89</v>
      </c>
      <c r="G9" s="36" t="s">
        <v>29</v>
      </c>
      <c r="H9" s="26">
        <v>1</v>
      </c>
      <c r="I9" s="27">
        <f>(VLOOKUP(G9,'Matriz de Carga'!$B$3:$C$51,2,0))*H9</f>
        <v>49520</v>
      </c>
      <c r="J9" s="12" t="s">
        <v>47</v>
      </c>
      <c r="K9" s="36" t="s">
        <v>66</v>
      </c>
      <c r="L9" s="26">
        <v>1</v>
      </c>
      <c r="M9" s="27">
        <f>(VLOOKUP(K9,'Matriz de Carga'!$B$3:$C$51,2,0))*L9</f>
        <v>4460</v>
      </c>
      <c r="N9" s="12" t="s">
        <v>89</v>
      </c>
      <c r="O9" s="36" t="s">
        <v>29</v>
      </c>
      <c r="P9" s="26">
        <v>1</v>
      </c>
      <c r="Q9" s="27">
        <f>(VLOOKUP(O9,'Matriz de Carga'!$B$3:$C$51,2,0))*P9</f>
        <v>49520</v>
      </c>
      <c r="R9" s="12" t="s">
        <v>47</v>
      </c>
      <c r="S9" s="36" t="s">
        <v>66</v>
      </c>
      <c r="T9" s="26">
        <v>1</v>
      </c>
      <c r="U9" s="27">
        <f>(VLOOKUP(S9,'Matriz de Carga'!$B$3:$C$51,2,0))*T9</f>
        <v>4460</v>
      </c>
      <c r="V9" s="12" t="s">
        <v>89</v>
      </c>
      <c r="W9" s="36" t="s">
        <v>29</v>
      </c>
      <c r="X9" s="26">
        <v>1</v>
      </c>
      <c r="Y9" s="27">
        <f>(VLOOKUP(W9,'Matriz de Carga'!$B$3:$C$51,2,0))*X9</f>
        <v>49520</v>
      </c>
    </row>
    <row r="10" spans="2:25">
      <c r="B10" s="12" t="s">
        <v>47</v>
      </c>
      <c r="C10" s="36" t="s">
        <v>66</v>
      </c>
      <c r="D10" s="26">
        <v>1</v>
      </c>
      <c r="E10" s="27">
        <f>(VLOOKUP(C10,'Matriz de Carga'!$B$3:$C$51,2,0))*D10</f>
        <v>4460</v>
      </c>
      <c r="F10" s="12" t="s">
        <v>92</v>
      </c>
      <c r="G10" s="36" t="s">
        <v>50</v>
      </c>
      <c r="H10" s="26">
        <v>1</v>
      </c>
      <c r="I10" s="27">
        <f>(VLOOKUP(G10,'Matriz de Carga'!$B$3:$C$51,2,0))*H10</f>
        <v>22224</v>
      </c>
      <c r="J10" s="12" t="s">
        <v>67</v>
      </c>
      <c r="K10" s="36" t="s">
        <v>68</v>
      </c>
      <c r="L10" s="26">
        <v>3</v>
      </c>
      <c r="M10" s="27">
        <f>(VLOOKUP(K10,'Matriz de Carga'!$B$3:$C$51,2,0))*L10</f>
        <v>8370</v>
      </c>
      <c r="N10" s="12" t="s">
        <v>35</v>
      </c>
      <c r="O10" s="42" t="s">
        <v>39</v>
      </c>
      <c r="P10" s="26">
        <v>4</v>
      </c>
      <c r="Q10" s="27">
        <f>(VLOOKUP(O10,'Matriz de Carga'!$B$3:$C$51,2,0))*P10</f>
        <v>134060</v>
      </c>
      <c r="R10" s="12" t="s">
        <v>67</v>
      </c>
      <c r="S10" s="36" t="s">
        <v>68</v>
      </c>
      <c r="T10" s="26">
        <v>3</v>
      </c>
      <c r="U10" s="27">
        <f>(VLOOKUP(S10,'Matriz de Carga'!$B$3:$C$51,2,0))*T10</f>
        <v>8370</v>
      </c>
      <c r="V10" s="12" t="s">
        <v>92</v>
      </c>
      <c r="W10" s="36" t="s">
        <v>50</v>
      </c>
      <c r="X10" s="26">
        <v>1</v>
      </c>
      <c r="Y10" s="27">
        <f>(VLOOKUP(W10,'Matriz de Carga'!$B$3:$C$51,2,0))*X10</f>
        <v>22224</v>
      </c>
    </row>
    <row r="11" spans="2:25">
      <c r="B11" s="12" t="s">
        <v>67</v>
      </c>
      <c r="C11" s="36" t="s">
        <v>68</v>
      </c>
      <c r="D11" s="26">
        <v>3</v>
      </c>
      <c r="E11" s="27">
        <f>(VLOOKUP(C11,'Matriz de Carga'!$B$3:$C$51,2,0))*D11</f>
        <v>8370</v>
      </c>
      <c r="F11" s="12" t="s">
        <v>47</v>
      </c>
      <c r="G11" s="36" t="s">
        <v>66</v>
      </c>
      <c r="H11" s="26">
        <v>1</v>
      </c>
      <c r="I11" s="27">
        <f>(VLOOKUP(G11,'Matriz de Carga'!$B$3:$C$51,2,0))*H11</f>
        <v>4460</v>
      </c>
      <c r="J11" s="12"/>
      <c r="K11" s="36"/>
      <c r="L11" s="26"/>
      <c r="M11" s="27"/>
      <c r="N11" s="12" t="s">
        <v>30</v>
      </c>
      <c r="O11" s="42" t="s">
        <v>134</v>
      </c>
      <c r="P11" s="26">
        <v>1</v>
      </c>
      <c r="Q11" s="27">
        <f>(VLOOKUP(O11,'Matriz de Carga'!$B$3:$C$51,2,0))*P11</f>
        <v>23752</v>
      </c>
      <c r="R11" s="12"/>
      <c r="S11" s="36"/>
      <c r="T11" s="26"/>
      <c r="U11" s="27"/>
      <c r="V11" s="12" t="s">
        <v>47</v>
      </c>
      <c r="W11" s="36" t="s">
        <v>66</v>
      </c>
      <c r="X11" s="26">
        <v>1</v>
      </c>
      <c r="Y11" s="27">
        <f>(VLOOKUP(W11,'Matriz de Carga'!$B$3:$C$51,2,0))*X11</f>
        <v>4460</v>
      </c>
    </row>
    <row r="12" spans="2:25">
      <c r="B12" s="14"/>
      <c r="C12" s="38"/>
      <c r="D12" s="38"/>
      <c r="E12" s="37"/>
      <c r="F12" s="12" t="s">
        <v>67</v>
      </c>
      <c r="G12" s="36" t="s">
        <v>68</v>
      </c>
      <c r="H12" s="26">
        <v>3</v>
      </c>
      <c r="I12" s="27">
        <f>(VLOOKUP(G12,'Matriz de Carga'!$B$3:$C$51,2,0))*H12</f>
        <v>8370</v>
      </c>
      <c r="J12" s="12"/>
      <c r="K12" s="36"/>
      <c r="L12" s="26"/>
      <c r="M12" s="27"/>
      <c r="N12" s="12" t="s">
        <v>92</v>
      </c>
      <c r="O12" s="36" t="s">
        <v>50</v>
      </c>
      <c r="P12" s="26">
        <v>1</v>
      </c>
      <c r="Q12" s="27">
        <f>(VLOOKUP(O12,'Matriz de Carga'!$B$3:$C$51,2,0))*P12</f>
        <v>22224</v>
      </c>
      <c r="R12" s="12"/>
      <c r="S12" s="36"/>
      <c r="T12" s="26"/>
      <c r="U12" s="27"/>
      <c r="V12" s="12" t="s">
        <v>67</v>
      </c>
      <c r="W12" s="36" t="s">
        <v>68</v>
      </c>
      <c r="X12" s="26">
        <v>3</v>
      </c>
      <c r="Y12" s="27">
        <f>(VLOOKUP(W12,'Matriz de Carga'!$B$3:$C$51,2,0))*X12</f>
        <v>8370</v>
      </c>
    </row>
    <row r="13" spans="2:25">
      <c r="B13" s="14"/>
      <c r="C13" s="38"/>
      <c r="D13" s="38"/>
      <c r="E13" s="37"/>
      <c r="F13" s="12"/>
      <c r="G13" s="36"/>
      <c r="H13" s="26"/>
      <c r="I13" s="27"/>
      <c r="J13" s="12"/>
      <c r="K13" s="36"/>
      <c r="L13" s="40"/>
      <c r="M13" s="27"/>
      <c r="N13" s="12" t="s">
        <v>47</v>
      </c>
      <c r="O13" s="36" t="s">
        <v>66</v>
      </c>
      <c r="P13" s="26">
        <v>1</v>
      </c>
      <c r="Q13" s="27">
        <f>(VLOOKUP(O13,'Matriz de Carga'!$B$3:$C$51,2,0))*P13</f>
        <v>4460</v>
      </c>
      <c r="R13" s="12"/>
      <c r="S13" s="36"/>
      <c r="T13" s="40"/>
      <c r="U13" s="27"/>
      <c r="V13" s="12"/>
      <c r="W13" s="36"/>
      <c r="X13" s="26"/>
      <c r="Y13" s="27"/>
    </row>
    <row r="14" spans="2:25">
      <c r="B14" s="14"/>
      <c r="C14" s="38"/>
      <c r="D14" s="38"/>
      <c r="E14" s="37"/>
      <c r="F14" s="12"/>
      <c r="G14" s="36"/>
      <c r="H14" s="36"/>
      <c r="I14" s="37"/>
      <c r="J14" s="12"/>
      <c r="K14" s="36"/>
      <c r="L14" s="40"/>
      <c r="M14" s="27"/>
      <c r="N14" s="12" t="s">
        <v>67</v>
      </c>
      <c r="O14" s="36" t="s">
        <v>68</v>
      </c>
      <c r="P14" s="26">
        <v>3</v>
      </c>
      <c r="Q14" s="27">
        <f>(VLOOKUP(O14,'Matriz de Carga'!$B$3:$C$51,2,0))*P14</f>
        <v>8370</v>
      </c>
      <c r="R14" s="12"/>
      <c r="S14" s="36"/>
      <c r="T14" s="40"/>
      <c r="U14" s="27"/>
      <c r="V14" s="12"/>
      <c r="W14" s="36"/>
      <c r="X14" s="40"/>
      <c r="Y14" s="27"/>
    </row>
    <row r="15" spans="2:25">
      <c r="B15" s="14"/>
      <c r="C15" s="38"/>
      <c r="D15" s="38"/>
      <c r="E15" s="37" t="str">
        <f>IFERROR(#REF!/(1-#REF!),"")</f>
        <v/>
      </c>
      <c r="F15" s="12"/>
      <c r="G15" s="36"/>
      <c r="H15" s="36"/>
      <c r="I15" s="37" t="str">
        <f>IFERROR(#REF!/(1-#REF!),"")</f>
        <v/>
      </c>
      <c r="J15" s="12"/>
      <c r="K15" s="36"/>
      <c r="L15" s="36"/>
      <c r="M15" s="13" t="str">
        <f>IFERROR(#REF!/(1-#REF!),"")</f>
        <v/>
      </c>
      <c r="N15" s="12"/>
      <c r="O15" s="36"/>
      <c r="P15" s="36"/>
      <c r="Q15" s="13" t="str">
        <f>IFERROR(#REF!/(1-#REF!),"")</f>
        <v/>
      </c>
      <c r="R15" s="12"/>
      <c r="S15" s="36"/>
      <c r="T15" s="36"/>
      <c r="U15" s="13" t="str">
        <f>IFERROR(#REF!/(1-#REF!),"")</f>
        <v/>
      </c>
      <c r="V15" s="12"/>
      <c r="W15" s="36"/>
      <c r="X15" s="36"/>
      <c r="Y15" s="13" t="str">
        <f>IFERROR(#REF!/(1-#REF!),"")</f>
        <v/>
      </c>
    </row>
    <row r="16" spans="2:25">
      <c r="B16" s="15" t="s">
        <v>96</v>
      </c>
      <c r="C16" s="39"/>
      <c r="D16" s="39"/>
      <c r="E16" s="41">
        <f>SUM(E6:E15)</f>
        <v>150220</v>
      </c>
      <c r="F16" s="15" t="s">
        <v>96</v>
      </c>
      <c r="G16" s="39"/>
      <c r="H16" s="39"/>
      <c r="I16" s="41">
        <f>SUM(I6:I15)</f>
        <v>198841</v>
      </c>
      <c r="J16" s="15" t="s">
        <v>96</v>
      </c>
      <c r="K16" s="39"/>
      <c r="L16" s="39"/>
      <c r="M16" s="16">
        <f>SUM(M6:M15)</f>
        <v>144245</v>
      </c>
      <c r="N16" s="15" t="s">
        <v>96</v>
      </c>
      <c r="O16" s="39"/>
      <c r="P16" s="39"/>
      <c r="Q16" s="16">
        <f>SUM(Q6:Q15)</f>
        <v>356653</v>
      </c>
      <c r="R16" s="15" t="s">
        <v>96</v>
      </c>
      <c r="S16" s="39"/>
      <c r="T16" s="39"/>
      <c r="U16" s="16">
        <f>SUM(U6:U15)</f>
        <v>144245</v>
      </c>
      <c r="V16" s="15" t="s">
        <v>96</v>
      </c>
      <c r="W16" s="39"/>
      <c r="X16" s="39"/>
      <c r="Y16" s="16">
        <f>SUM(Y6:Y15)</f>
        <v>198841</v>
      </c>
    </row>
    <row r="17" spans="2:25" ht="15.75" thickBot="1">
      <c r="B17" s="17" t="s">
        <v>97</v>
      </c>
      <c r="C17" s="18"/>
      <c r="D17" s="18"/>
      <c r="E17" s="19">
        <f>'Matriz de Carga'!G12</f>
        <v>15000</v>
      </c>
      <c r="F17" s="17" t="s">
        <v>97</v>
      </c>
      <c r="G17" s="20"/>
      <c r="H17" s="20"/>
      <c r="I17" s="19">
        <f>'Matriz de Carga'!G12</f>
        <v>15000</v>
      </c>
      <c r="J17" s="17" t="s">
        <v>97</v>
      </c>
      <c r="K17" s="20"/>
      <c r="L17" s="20"/>
      <c r="M17" s="21">
        <f>'Matriz de Carga'!G12</f>
        <v>15000</v>
      </c>
      <c r="N17" s="17" t="s">
        <v>97</v>
      </c>
      <c r="O17" s="20"/>
      <c r="P17" s="20"/>
      <c r="Q17" s="21">
        <f>'Matriz de Carga'!G12</f>
        <v>15000</v>
      </c>
      <c r="R17" s="17" t="s">
        <v>97</v>
      </c>
      <c r="S17" s="20"/>
      <c r="T17" s="20"/>
      <c r="U17" s="21">
        <f>'Matriz de Carga'!G12</f>
        <v>15000</v>
      </c>
      <c r="V17" s="17" t="s">
        <v>97</v>
      </c>
      <c r="W17" s="20"/>
      <c r="X17" s="20"/>
      <c r="Y17" s="21">
        <f>'Matriz de Carga'!G12</f>
        <v>15000</v>
      </c>
    </row>
    <row r="18" spans="2:25" ht="15.75" thickBot="1">
      <c r="B18" s="22" t="s">
        <v>98</v>
      </c>
      <c r="C18" s="23"/>
      <c r="D18" s="23"/>
      <c r="E18" s="24">
        <f>E16+E5+E17</f>
        <v>304270</v>
      </c>
      <c r="F18" s="22" t="s">
        <v>98</v>
      </c>
      <c r="G18" s="23"/>
      <c r="H18" s="23"/>
      <c r="I18" s="24">
        <f>I16+I5+I17</f>
        <v>389971</v>
      </c>
      <c r="J18" s="22" t="s">
        <v>98</v>
      </c>
      <c r="K18" s="23"/>
      <c r="L18" s="23"/>
      <c r="M18" s="25">
        <f>M16+M5+M17</f>
        <v>298295</v>
      </c>
      <c r="N18" s="22" t="s">
        <v>98</v>
      </c>
      <c r="O18" s="23"/>
      <c r="P18" s="23"/>
      <c r="Q18" s="25">
        <f>Q16+Q5+Q17</f>
        <v>603403</v>
      </c>
      <c r="R18" s="22" t="s">
        <v>98</v>
      </c>
      <c r="S18" s="23"/>
      <c r="T18" s="23"/>
      <c r="U18" s="25">
        <f>U16+U5+U17</f>
        <v>298295</v>
      </c>
      <c r="V18" s="22" t="s">
        <v>98</v>
      </c>
      <c r="W18" s="23"/>
      <c r="X18" s="23"/>
      <c r="Y18" s="25">
        <f>Y16+Y5+Y17</f>
        <v>389971</v>
      </c>
    </row>
    <row r="19" spans="2:25" ht="15.75" thickBot="1">
      <c r="B19" s="22" t="s">
        <v>99</v>
      </c>
      <c r="C19" s="23"/>
      <c r="D19" s="23"/>
      <c r="E19" s="24">
        <f>E18*1.19</f>
        <v>362081.3</v>
      </c>
      <c r="F19" s="22" t="s">
        <v>99</v>
      </c>
      <c r="G19" s="23"/>
      <c r="H19" s="23"/>
      <c r="I19" s="24">
        <f>I18*1.19</f>
        <v>464065.49</v>
      </c>
      <c r="J19" s="22" t="s">
        <v>99</v>
      </c>
      <c r="K19" s="23"/>
      <c r="L19" s="23"/>
      <c r="M19" s="25">
        <f>M18*1.19</f>
        <v>354971.05</v>
      </c>
      <c r="N19" s="22" t="s">
        <v>99</v>
      </c>
      <c r="O19" s="23"/>
      <c r="P19" s="23"/>
      <c r="Q19" s="25">
        <f>Q18*1.19</f>
        <v>718049.57</v>
      </c>
      <c r="R19" s="22" t="s">
        <v>99</v>
      </c>
      <c r="S19" s="23"/>
      <c r="T19" s="23"/>
      <c r="U19" s="25">
        <f>U18*1.19</f>
        <v>354971.05</v>
      </c>
      <c r="V19" s="22" t="s">
        <v>99</v>
      </c>
      <c r="W19" s="23"/>
      <c r="X19" s="23"/>
      <c r="Y19" s="25">
        <f>Y18*1.19</f>
        <v>464065.49</v>
      </c>
    </row>
  </sheetData>
  <sheetProtection selectLockedCells="1" selectUnlockedCells="1"/>
  <mergeCells count="13">
    <mergeCell ref="R2:U2"/>
    <mergeCell ref="V2:Y2"/>
    <mergeCell ref="R3:U3"/>
    <mergeCell ref="V3:Y3"/>
    <mergeCell ref="B1:Y1"/>
    <mergeCell ref="N2:Q2"/>
    <mergeCell ref="N3:Q3"/>
    <mergeCell ref="B2:E2"/>
    <mergeCell ref="F2:I2"/>
    <mergeCell ref="J2:M2"/>
    <mergeCell ref="B3:E3"/>
    <mergeCell ref="F3:I3"/>
    <mergeCell ref="J3:M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4F6F8-499B-415C-8B9B-8195C2441A29}">
  <dimension ref="B1:Y20"/>
  <sheetViews>
    <sheetView topLeftCell="J1" zoomScaleNormal="100" workbookViewId="0">
      <selection activeCell="R20" sqref="R20"/>
    </sheetView>
  </sheetViews>
  <sheetFormatPr baseColWidth="10" defaultColWidth="11.42578125" defaultRowHeight="15"/>
  <cols>
    <col min="1" max="1" width="2" style="1" customWidth="1"/>
    <col min="2" max="2" width="18.28515625" style="1" bestFit="1" customWidth="1"/>
    <col min="3" max="3" width="14.28515625" style="1" bestFit="1" customWidth="1"/>
    <col min="4" max="4" width="5" style="1" bestFit="1" customWidth="1"/>
    <col min="5" max="5" width="10.42578125" style="1" customWidth="1"/>
    <col min="6" max="6" width="18.28515625" style="1" bestFit="1" customWidth="1"/>
    <col min="7" max="7" width="14.28515625" style="1" bestFit="1" customWidth="1"/>
    <col min="8" max="8" width="5" style="1" bestFit="1" customWidth="1"/>
    <col min="9" max="9" width="9.7109375" style="1" customWidth="1"/>
    <col min="10" max="10" width="18.28515625" style="1" bestFit="1" customWidth="1"/>
    <col min="11" max="11" width="14.28515625" style="1" bestFit="1" customWidth="1"/>
    <col min="12" max="12" width="5" style="1" bestFit="1" customWidth="1"/>
    <col min="13" max="14" width="11.28515625" style="1" customWidth="1"/>
    <col min="15" max="15" width="14.28515625" style="1" bestFit="1" customWidth="1"/>
    <col min="16" max="16" width="5" style="1" bestFit="1" customWidth="1"/>
    <col min="17" max="17" width="10.42578125" style="1" customWidth="1"/>
    <col min="18" max="18" width="18.28515625" style="1" bestFit="1" customWidth="1"/>
    <col min="19" max="19" width="14.28515625" style="1" bestFit="1" customWidth="1"/>
    <col min="20" max="20" width="5" style="1" bestFit="1" customWidth="1"/>
    <col min="21" max="21" width="12.7109375" style="1" customWidth="1"/>
    <col min="22" max="22" width="18.28515625" style="1" bestFit="1" customWidth="1"/>
    <col min="23" max="23" width="14.28515625" style="1" bestFit="1" customWidth="1"/>
    <col min="24" max="24" width="5" style="1" bestFit="1" customWidth="1"/>
    <col min="25" max="25" width="9.140625" style="1" customWidth="1"/>
    <col min="26" max="16384" width="11.42578125" style="1"/>
  </cols>
  <sheetData>
    <row r="1" spans="2:25" ht="21.75" thickBot="1">
      <c r="B1" s="77" t="s">
        <v>108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9"/>
    </row>
    <row r="2" spans="2:25">
      <c r="B2" s="82" t="s">
        <v>81</v>
      </c>
      <c r="C2" s="83"/>
      <c r="D2" s="83"/>
      <c r="E2" s="83"/>
      <c r="F2" s="71" t="s">
        <v>81</v>
      </c>
      <c r="G2" s="72"/>
      <c r="H2" s="72"/>
      <c r="I2" s="72"/>
      <c r="J2" s="71" t="s">
        <v>81</v>
      </c>
      <c r="K2" s="72"/>
      <c r="L2" s="72"/>
      <c r="M2" s="73"/>
      <c r="N2" s="71" t="s">
        <v>81</v>
      </c>
      <c r="O2" s="72"/>
      <c r="P2" s="72"/>
      <c r="Q2" s="73"/>
      <c r="R2" s="71" t="s">
        <v>81</v>
      </c>
      <c r="S2" s="72"/>
      <c r="T2" s="72"/>
      <c r="U2" s="73"/>
      <c r="V2" s="71" t="s">
        <v>81</v>
      </c>
      <c r="W2" s="72"/>
      <c r="X2" s="72"/>
      <c r="Y2" s="73"/>
    </row>
    <row r="3" spans="2:25">
      <c r="B3" s="80" t="s">
        <v>125</v>
      </c>
      <c r="C3" s="81"/>
      <c r="D3" s="81"/>
      <c r="E3" s="81"/>
      <c r="F3" s="74" t="s">
        <v>126</v>
      </c>
      <c r="G3" s="75"/>
      <c r="H3" s="75"/>
      <c r="I3" s="75"/>
      <c r="J3" s="74" t="s">
        <v>127</v>
      </c>
      <c r="K3" s="75"/>
      <c r="L3" s="75"/>
      <c r="M3" s="76"/>
      <c r="N3" s="74" t="s">
        <v>128</v>
      </c>
      <c r="O3" s="75"/>
      <c r="P3" s="75"/>
      <c r="Q3" s="76"/>
      <c r="R3" s="74" t="s">
        <v>129</v>
      </c>
      <c r="S3" s="75"/>
      <c r="T3" s="75"/>
      <c r="U3" s="76"/>
      <c r="V3" s="74" t="s">
        <v>130</v>
      </c>
      <c r="W3" s="75"/>
      <c r="X3" s="75"/>
      <c r="Y3" s="76"/>
    </row>
    <row r="4" spans="2:25" ht="15.75" thickBot="1">
      <c r="B4" s="2" t="s">
        <v>14</v>
      </c>
      <c r="C4" s="3" t="s">
        <v>82</v>
      </c>
      <c r="D4" s="4" t="s">
        <v>83</v>
      </c>
      <c r="E4" s="4" t="s">
        <v>84</v>
      </c>
      <c r="F4" s="2" t="s">
        <v>14</v>
      </c>
      <c r="G4" s="3" t="s">
        <v>82</v>
      </c>
      <c r="H4" s="4" t="s">
        <v>83</v>
      </c>
      <c r="I4" s="4" t="s">
        <v>84</v>
      </c>
      <c r="J4" s="2" t="s">
        <v>14</v>
      </c>
      <c r="K4" s="3" t="s">
        <v>82</v>
      </c>
      <c r="L4" s="4" t="s">
        <v>83</v>
      </c>
      <c r="M4" s="5" t="s">
        <v>84</v>
      </c>
      <c r="N4" s="2" t="s">
        <v>14</v>
      </c>
      <c r="O4" s="3" t="s">
        <v>82</v>
      </c>
      <c r="P4" s="4" t="s">
        <v>83</v>
      </c>
      <c r="Q4" s="5" t="s">
        <v>84</v>
      </c>
      <c r="R4" s="2" t="s">
        <v>14</v>
      </c>
      <c r="S4" s="3" t="s">
        <v>82</v>
      </c>
      <c r="T4" s="4" t="s">
        <v>83</v>
      </c>
      <c r="U4" s="5" t="s">
        <v>84</v>
      </c>
      <c r="V4" s="2" t="s">
        <v>14</v>
      </c>
      <c r="W4" s="3" t="s">
        <v>82</v>
      </c>
      <c r="X4" s="4" t="s">
        <v>83</v>
      </c>
      <c r="Y4" s="5" t="s">
        <v>84</v>
      </c>
    </row>
    <row r="5" spans="2:25">
      <c r="B5" s="6" t="s">
        <v>85</v>
      </c>
      <c r="C5" s="7"/>
      <c r="D5" s="8">
        <v>1.5</v>
      </c>
      <c r="E5" s="9">
        <f>D5*'Matriz de Carga'!G4</f>
        <v>139050</v>
      </c>
      <c r="F5" s="6" t="s">
        <v>85</v>
      </c>
      <c r="G5" s="10"/>
      <c r="H5" s="8">
        <v>1.9</v>
      </c>
      <c r="I5" s="9">
        <f>H5*'Matriz de Carga'!G4</f>
        <v>176130</v>
      </c>
      <c r="J5" s="6" t="s">
        <v>85</v>
      </c>
      <c r="K5" s="10"/>
      <c r="L5" s="8">
        <v>2.1</v>
      </c>
      <c r="M5" s="11">
        <f>L5*'Matriz de Carga'!G4</f>
        <v>194670</v>
      </c>
      <c r="N5" s="6" t="s">
        <v>85</v>
      </c>
      <c r="O5" s="10"/>
      <c r="P5" s="8">
        <v>2.6</v>
      </c>
      <c r="Q5" s="11">
        <f>P5*'Matriz de Carga'!G4</f>
        <v>241020</v>
      </c>
      <c r="R5" s="6" t="s">
        <v>85</v>
      </c>
      <c r="S5" s="10"/>
      <c r="T5" s="8">
        <v>1.5</v>
      </c>
      <c r="U5" s="11">
        <f>T5*'Matriz de Carga'!G4</f>
        <v>139050</v>
      </c>
      <c r="V5" s="6" t="s">
        <v>85</v>
      </c>
      <c r="W5" s="10"/>
      <c r="X5" s="8">
        <v>2.5</v>
      </c>
      <c r="Y5" s="11">
        <f>X5*'Matriz de Carga'!G4</f>
        <v>231750</v>
      </c>
    </row>
    <row r="6" spans="2:25">
      <c r="B6" s="12" t="s">
        <v>86</v>
      </c>
      <c r="C6" s="36" t="s">
        <v>87</v>
      </c>
      <c r="D6" s="26">
        <v>5.7</v>
      </c>
      <c r="E6" s="37">
        <f>D6*'Matriz de Carga'!G8</f>
        <v>91143</v>
      </c>
      <c r="F6" s="12" t="s">
        <v>86</v>
      </c>
      <c r="G6" s="36" t="s">
        <v>87</v>
      </c>
      <c r="H6" s="26">
        <v>5.7</v>
      </c>
      <c r="I6" s="37">
        <f>H6*'Matriz de Carga'!G8</f>
        <v>91143</v>
      </c>
      <c r="J6" s="12" t="s">
        <v>86</v>
      </c>
      <c r="K6" s="36" t="s">
        <v>87</v>
      </c>
      <c r="L6" s="26">
        <v>5.7</v>
      </c>
      <c r="M6" s="13">
        <f>L6*'Matriz de Carga'!G8</f>
        <v>91143</v>
      </c>
      <c r="N6" s="12" t="s">
        <v>86</v>
      </c>
      <c r="O6" s="36" t="s">
        <v>87</v>
      </c>
      <c r="P6" s="26">
        <v>5.7</v>
      </c>
      <c r="Q6" s="13">
        <f>P6*'Matriz de Carga'!G8</f>
        <v>91143</v>
      </c>
      <c r="R6" s="12" t="s">
        <v>86</v>
      </c>
      <c r="S6" s="36" t="s">
        <v>87</v>
      </c>
      <c r="T6" s="26">
        <v>5.7</v>
      </c>
      <c r="U6" s="13">
        <f>T6*'Matriz de Carga'!G8</f>
        <v>91143</v>
      </c>
      <c r="V6" s="12" t="s">
        <v>86</v>
      </c>
      <c r="W6" s="36" t="s">
        <v>87</v>
      </c>
      <c r="X6" s="26">
        <v>5.7</v>
      </c>
      <c r="Y6" s="13">
        <f>X6*'Matriz de Carga'!G8</f>
        <v>91143</v>
      </c>
    </row>
    <row r="7" spans="2:25">
      <c r="B7" s="12" t="s">
        <v>88</v>
      </c>
      <c r="C7" s="36" t="s">
        <v>22</v>
      </c>
      <c r="D7" s="26">
        <v>1</v>
      </c>
      <c r="E7" s="27">
        <f>(VLOOKUP(C7,'Matriz de Carga'!$B$3:$C$51,2,0))*D7</f>
        <v>13762</v>
      </c>
      <c r="F7" s="12" t="s">
        <v>88</v>
      </c>
      <c r="G7" s="36" t="s">
        <v>22</v>
      </c>
      <c r="H7" s="26">
        <v>1</v>
      </c>
      <c r="I7" s="27">
        <f>(VLOOKUP(G7,'Matriz de Carga'!$B$3:$C$51,2,0))*H7</f>
        <v>13762</v>
      </c>
      <c r="J7" s="12" t="s">
        <v>88</v>
      </c>
      <c r="K7" s="36" t="s">
        <v>22</v>
      </c>
      <c r="L7" s="26">
        <v>1</v>
      </c>
      <c r="M7" s="27">
        <f>(VLOOKUP(K7,'Matriz de Carga'!$B$3:$C$51,2,0))*L7</f>
        <v>13762</v>
      </c>
      <c r="N7" s="12" t="s">
        <v>88</v>
      </c>
      <c r="O7" s="36" t="s">
        <v>22</v>
      </c>
      <c r="P7" s="26">
        <v>1</v>
      </c>
      <c r="Q7" s="27">
        <f>(VLOOKUP(O7,'Matriz de Carga'!$B$3:$C$51,2,0))*P7</f>
        <v>13762</v>
      </c>
      <c r="R7" s="12" t="s">
        <v>88</v>
      </c>
      <c r="S7" s="36" t="s">
        <v>22</v>
      </c>
      <c r="T7" s="26">
        <v>1</v>
      </c>
      <c r="U7" s="27">
        <f>(VLOOKUP(S7,'Matriz de Carga'!$B$3:$C$51,2,0))*T7</f>
        <v>13762</v>
      </c>
      <c r="V7" s="12" t="s">
        <v>88</v>
      </c>
      <c r="W7" s="36" t="s">
        <v>22</v>
      </c>
      <c r="X7" s="26">
        <v>1</v>
      </c>
      <c r="Y7" s="27">
        <f>(VLOOKUP(W7,'Matriz de Carga'!$B$3:$C$51,2,0))*X7</f>
        <v>13762</v>
      </c>
    </row>
    <row r="8" spans="2:25">
      <c r="B8" s="12" t="s">
        <v>89</v>
      </c>
      <c r="C8" s="36" t="s">
        <v>29</v>
      </c>
      <c r="D8" s="26">
        <v>1</v>
      </c>
      <c r="E8" s="27">
        <f>(VLOOKUP(C8,'Matriz de Carga'!$B$3:$C$51,2,0))*D8</f>
        <v>49520</v>
      </c>
      <c r="F8" s="12" t="s">
        <v>41</v>
      </c>
      <c r="G8" s="36" t="s">
        <v>24</v>
      </c>
      <c r="H8" s="26">
        <v>1</v>
      </c>
      <c r="I8" s="27">
        <f>(VLOOKUP(G8,'Matriz de Carga'!$B$3:$C$51,2,0))*H8</f>
        <v>35420</v>
      </c>
      <c r="J8" s="12" t="s">
        <v>89</v>
      </c>
      <c r="K8" s="36" t="s">
        <v>29</v>
      </c>
      <c r="L8" s="26">
        <v>1</v>
      </c>
      <c r="M8" s="27">
        <f>(VLOOKUP(K8,'Matriz de Carga'!$B$3:$C$51,2,0))*L8</f>
        <v>49520</v>
      </c>
      <c r="N8" s="12" t="s">
        <v>41</v>
      </c>
      <c r="O8" s="36" t="s">
        <v>24</v>
      </c>
      <c r="P8" s="26">
        <v>1</v>
      </c>
      <c r="Q8" s="27">
        <f>(VLOOKUP(O8,'Matriz de Carga'!$B$3:$C$51,2,0))*P8</f>
        <v>35420</v>
      </c>
      <c r="R8" s="12" t="s">
        <v>89</v>
      </c>
      <c r="S8" s="36" t="s">
        <v>29</v>
      </c>
      <c r="T8" s="26">
        <v>1</v>
      </c>
      <c r="U8" s="27">
        <f>(VLOOKUP(S8,'Matriz de Carga'!$B$3:$C$51,2,0))*T8</f>
        <v>49520</v>
      </c>
      <c r="V8" s="12" t="s">
        <v>41</v>
      </c>
      <c r="W8" s="36" t="s">
        <v>24</v>
      </c>
      <c r="X8" s="26">
        <v>1</v>
      </c>
      <c r="Y8" s="27">
        <f>(VLOOKUP(W8,'Matriz de Carga'!$B$3:$C$51,2,0))*X8</f>
        <v>35420</v>
      </c>
    </row>
    <row r="9" spans="2:25">
      <c r="B9" s="12" t="s">
        <v>90</v>
      </c>
      <c r="C9" s="36" t="s">
        <v>64</v>
      </c>
      <c r="D9" s="26">
        <v>1</v>
      </c>
      <c r="E9" s="27">
        <f>(VLOOKUP(C9,'Matriz de Carga'!$B$3:$C$51,2,0))*D9</f>
        <v>6933</v>
      </c>
      <c r="F9" s="12" t="s">
        <v>89</v>
      </c>
      <c r="G9" s="36" t="s">
        <v>29</v>
      </c>
      <c r="H9" s="26">
        <v>1</v>
      </c>
      <c r="I9" s="27">
        <f>(VLOOKUP(G9,'Matriz de Carga'!$B$3:$C$51,2,0))*H9</f>
        <v>49520</v>
      </c>
      <c r="J9" s="12" t="s">
        <v>90</v>
      </c>
      <c r="K9" s="36" t="s">
        <v>64</v>
      </c>
      <c r="L9" s="26">
        <v>1</v>
      </c>
      <c r="M9" s="27">
        <f>(VLOOKUP(K9,'Matriz de Carga'!$B$3:$C$51,2,0))*L9</f>
        <v>6933</v>
      </c>
      <c r="N9" s="12" t="s">
        <v>89</v>
      </c>
      <c r="O9" s="36" t="s">
        <v>29</v>
      </c>
      <c r="P9" s="26">
        <v>1</v>
      </c>
      <c r="Q9" s="27">
        <f>(VLOOKUP(O9,'Matriz de Carga'!$B$3:$C$51,2,0))*P9</f>
        <v>49520</v>
      </c>
      <c r="R9" s="12" t="s">
        <v>90</v>
      </c>
      <c r="S9" s="36" t="s">
        <v>64</v>
      </c>
      <c r="T9" s="26">
        <v>1</v>
      </c>
      <c r="U9" s="27">
        <f>(VLOOKUP(S9,'Matriz de Carga'!$B$3:$C$51,2,0))*T9</f>
        <v>6933</v>
      </c>
      <c r="V9" s="12" t="s">
        <v>89</v>
      </c>
      <c r="W9" s="36" t="s">
        <v>29</v>
      </c>
      <c r="X9" s="26">
        <v>1</v>
      </c>
      <c r="Y9" s="27">
        <f>(VLOOKUP(W9,'Matriz de Carga'!$B$3:$C$51,2,0))*X9</f>
        <v>49520</v>
      </c>
    </row>
    <row r="10" spans="2:25">
      <c r="B10" s="12" t="s">
        <v>47</v>
      </c>
      <c r="C10" s="36" t="s">
        <v>66</v>
      </c>
      <c r="D10" s="26">
        <v>1</v>
      </c>
      <c r="E10" s="27">
        <f>(VLOOKUP(C10,'Matriz de Carga'!$B$3:$C$51,2,0))*D10</f>
        <v>4460</v>
      </c>
      <c r="F10" s="12" t="s">
        <v>90</v>
      </c>
      <c r="G10" s="36" t="s">
        <v>64</v>
      </c>
      <c r="H10" s="26">
        <v>1</v>
      </c>
      <c r="I10" s="27">
        <f>(VLOOKUP(G10,'Matriz de Carga'!$B$3:$C$51,2,0))*H10</f>
        <v>6933</v>
      </c>
      <c r="J10" s="12" t="s">
        <v>47</v>
      </c>
      <c r="K10" s="36" t="s">
        <v>66</v>
      </c>
      <c r="L10" s="26">
        <v>1</v>
      </c>
      <c r="M10" s="27">
        <f>(VLOOKUP(K10,'Matriz de Carga'!$B$3:$C$51,2,0))*L10</f>
        <v>4460</v>
      </c>
      <c r="N10" s="12" t="s">
        <v>35</v>
      </c>
      <c r="O10" s="36" t="s">
        <v>38</v>
      </c>
      <c r="P10" s="26">
        <v>4</v>
      </c>
      <c r="Q10" s="27">
        <f>(VLOOKUP(O10,'Matriz de Carga'!$B$3:$C$51,2,0))*P10</f>
        <v>187620</v>
      </c>
      <c r="R10" s="12" t="s">
        <v>47</v>
      </c>
      <c r="S10" s="36" t="s">
        <v>66</v>
      </c>
      <c r="T10" s="26">
        <v>1</v>
      </c>
      <c r="U10" s="27">
        <f>(VLOOKUP(S10,'Matriz de Carga'!$B$3:$C$51,2,0))*T10</f>
        <v>4460</v>
      </c>
      <c r="V10" s="12" t="s">
        <v>93</v>
      </c>
      <c r="W10" s="36" t="s">
        <v>52</v>
      </c>
      <c r="X10" s="26">
        <v>0.82</v>
      </c>
      <c r="Y10" s="27">
        <f>(VLOOKUP(W10,'Matriz de Carga'!$B$3:$C$51,2,0))*X10</f>
        <v>67406.459999999992</v>
      </c>
    </row>
    <row r="11" spans="2:25">
      <c r="B11" s="12"/>
      <c r="C11" s="36"/>
      <c r="D11" s="26"/>
      <c r="E11" s="27"/>
      <c r="F11" s="12" t="s">
        <v>47</v>
      </c>
      <c r="G11" s="36" t="s">
        <v>66</v>
      </c>
      <c r="H11" s="26">
        <v>1</v>
      </c>
      <c r="I11" s="27">
        <f>(VLOOKUP(G11,'Matriz de Carga'!$B$3:$C$51,2,0))*H11</f>
        <v>4460</v>
      </c>
      <c r="J11" s="12" t="s">
        <v>93</v>
      </c>
      <c r="K11" s="36" t="s">
        <v>52</v>
      </c>
      <c r="L11" s="26">
        <v>0.82</v>
      </c>
      <c r="M11" s="27">
        <f>(VLOOKUP(K11,'Matriz de Carga'!$B$3:$C$51,2,0))*L11</f>
        <v>67406.459999999992</v>
      </c>
      <c r="N11" s="12" t="s">
        <v>30</v>
      </c>
      <c r="O11" s="36" t="s">
        <v>31</v>
      </c>
      <c r="P11" s="26">
        <v>1</v>
      </c>
      <c r="Q11" s="27">
        <f>(VLOOKUP(O11,'Matriz de Carga'!$B$3:$C$51,2,0))*P11</f>
        <v>58908</v>
      </c>
      <c r="R11" s="12"/>
      <c r="S11" s="36"/>
      <c r="T11" s="26"/>
      <c r="U11" s="27"/>
      <c r="V11" s="12" t="s">
        <v>94</v>
      </c>
      <c r="W11" s="36" t="s">
        <v>54</v>
      </c>
      <c r="X11" s="26">
        <v>1</v>
      </c>
      <c r="Y11" s="27">
        <f>(VLOOKUP(W11,'Matriz de Carga'!$B$3:$C$51,2,0))*X11</f>
        <v>8676</v>
      </c>
    </row>
    <row r="12" spans="2:25">
      <c r="B12" s="14"/>
      <c r="C12" s="38"/>
      <c r="D12" s="38"/>
      <c r="E12" s="37"/>
      <c r="F12" s="12" t="s">
        <v>92</v>
      </c>
      <c r="G12" s="36" t="s">
        <v>50</v>
      </c>
      <c r="H12" s="26">
        <v>1</v>
      </c>
      <c r="I12" s="27">
        <f>(VLOOKUP(G12,'Matriz de Carga'!$B$3:$C$51,2,0))*H12</f>
        <v>22224</v>
      </c>
      <c r="J12" s="12" t="s">
        <v>94</v>
      </c>
      <c r="K12" s="36" t="s">
        <v>54</v>
      </c>
      <c r="L12" s="26">
        <v>1</v>
      </c>
      <c r="M12" s="27">
        <f>(VLOOKUP(K12,'Matriz de Carga'!$B$3:$C$51,2,0))*L12</f>
        <v>8676</v>
      </c>
      <c r="N12" s="12" t="s">
        <v>90</v>
      </c>
      <c r="O12" s="36" t="s">
        <v>64</v>
      </c>
      <c r="P12" s="26">
        <v>1</v>
      </c>
      <c r="Q12" s="27">
        <f>(VLOOKUP(O12,'Matriz de Carga'!$B$3:$C$51,2,0))*P12</f>
        <v>6933</v>
      </c>
      <c r="R12" s="12"/>
      <c r="S12" s="36"/>
      <c r="T12" s="26"/>
      <c r="U12" s="27"/>
      <c r="V12" s="12" t="s">
        <v>95</v>
      </c>
      <c r="W12" s="36" t="s">
        <v>59</v>
      </c>
      <c r="X12" s="26">
        <v>1</v>
      </c>
      <c r="Y12" s="27">
        <f>(VLOOKUP(W12,'Matriz de Carga'!$B$3:$C$51,2,0))*X12</f>
        <v>8436</v>
      </c>
    </row>
    <row r="13" spans="2:25">
      <c r="B13" s="14"/>
      <c r="C13" s="38"/>
      <c r="D13" s="38"/>
      <c r="E13" s="37"/>
      <c r="F13" s="12"/>
      <c r="G13" s="36"/>
      <c r="H13" s="26"/>
      <c r="I13" s="27"/>
      <c r="J13" s="12" t="s">
        <v>95</v>
      </c>
      <c r="K13" s="36" t="s">
        <v>59</v>
      </c>
      <c r="L13" s="26">
        <v>1</v>
      </c>
      <c r="M13" s="27">
        <f>(VLOOKUP(K13,'Matriz de Carga'!$B$3:$C$51,2,0))*L13</f>
        <v>8436</v>
      </c>
      <c r="N13" s="12" t="s">
        <v>47</v>
      </c>
      <c r="O13" s="36" t="s">
        <v>66</v>
      </c>
      <c r="P13" s="26">
        <v>1</v>
      </c>
      <c r="Q13" s="27">
        <f>(VLOOKUP(O13,'Matriz de Carga'!$B$3:$C$51,2,0))*P13</f>
        <v>4460</v>
      </c>
      <c r="R13" s="12"/>
      <c r="S13" s="36"/>
      <c r="T13" s="40"/>
      <c r="U13" s="27"/>
      <c r="V13" s="12" t="s">
        <v>90</v>
      </c>
      <c r="W13" s="36" t="s">
        <v>64</v>
      </c>
      <c r="X13" s="26">
        <v>1</v>
      </c>
      <c r="Y13" s="27">
        <f>(VLOOKUP(W13,'Matriz de Carga'!$B$3:$C$51,2,0))*X13</f>
        <v>6933</v>
      </c>
    </row>
    <row r="14" spans="2:25">
      <c r="B14" s="14"/>
      <c r="C14" s="38"/>
      <c r="D14" s="38"/>
      <c r="E14" s="37"/>
      <c r="F14" s="12"/>
      <c r="G14" s="36"/>
      <c r="H14" s="36"/>
      <c r="I14" s="37"/>
      <c r="J14" s="12"/>
      <c r="K14" s="36"/>
      <c r="L14" s="26"/>
      <c r="M14" s="27"/>
      <c r="N14" s="12" t="s">
        <v>92</v>
      </c>
      <c r="O14" s="36" t="s">
        <v>50</v>
      </c>
      <c r="P14" s="26">
        <v>1</v>
      </c>
      <c r="Q14" s="27">
        <f>(VLOOKUP(O14,'Matriz de Carga'!$B$3:$C$51,2,0))*P14</f>
        <v>22224</v>
      </c>
      <c r="R14" s="12"/>
      <c r="S14" s="36"/>
      <c r="T14" s="40"/>
      <c r="U14" s="27"/>
      <c r="V14" s="12" t="s">
        <v>47</v>
      </c>
      <c r="W14" s="36" t="s">
        <v>66</v>
      </c>
      <c r="X14" s="26">
        <v>1</v>
      </c>
      <c r="Y14" s="27">
        <f>(VLOOKUP(W14,'Matriz de Carga'!$B$3:$C$51,2,0))*X14</f>
        <v>4460</v>
      </c>
    </row>
    <row r="15" spans="2:25">
      <c r="B15" s="14"/>
      <c r="C15" s="38"/>
      <c r="D15" s="38"/>
      <c r="E15" s="37"/>
      <c r="F15" s="12"/>
      <c r="G15" s="36"/>
      <c r="H15" s="36"/>
      <c r="I15" s="37"/>
      <c r="J15" s="12"/>
      <c r="K15" s="36"/>
      <c r="L15" s="26"/>
      <c r="M15" s="27"/>
      <c r="N15" s="12"/>
      <c r="O15" s="36"/>
      <c r="P15" s="26"/>
      <c r="Q15" s="27"/>
      <c r="R15" s="12"/>
      <c r="S15" s="36"/>
      <c r="T15" s="40"/>
      <c r="U15" s="27"/>
      <c r="V15" s="12" t="s">
        <v>92</v>
      </c>
      <c r="W15" s="36" t="s">
        <v>50</v>
      </c>
      <c r="X15" s="26">
        <v>1</v>
      </c>
      <c r="Y15" s="27">
        <f>(VLOOKUP(W15,'Matriz de Carga'!$B$3:$C$51,2,0))*X15</f>
        <v>22224</v>
      </c>
    </row>
    <row r="16" spans="2:25">
      <c r="B16" s="14"/>
      <c r="C16" s="38"/>
      <c r="D16" s="38"/>
      <c r="E16" s="37" t="str">
        <f>IFERROR(#REF!/(1-#REF!),"")</f>
        <v/>
      </c>
      <c r="F16" s="12"/>
      <c r="G16" s="36"/>
      <c r="H16" s="36"/>
      <c r="I16" s="37" t="str">
        <f>IFERROR(#REF!/(1-#REF!),"")</f>
        <v/>
      </c>
      <c r="J16" s="12"/>
      <c r="K16" s="36"/>
      <c r="L16" s="26"/>
      <c r="M16" s="27"/>
      <c r="N16" s="12"/>
      <c r="O16" s="36"/>
      <c r="P16" s="36"/>
      <c r="Q16" s="13" t="str">
        <f>IFERROR(#REF!/(1-#REF!),"")</f>
        <v/>
      </c>
      <c r="R16" s="12"/>
      <c r="S16" s="36"/>
      <c r="T16" s="36"/>
      <c r="U16" s="13" t="str">
        <f>IFERROR(#REF!/(1-#REF!),"")</f>
        <v/>
      </c>
      <c r="V16" s="12"/>
      <c r="W16" s="36"/>
      <c r="X16" s="26"/>
      <c r="Y16" s="27"/>
    </row>
    <row r="17" spans="2:25">
      <c r="B17" s="15" t="s">
        <v>96</v>
      </c>
      <c r="C17" s="39"/>
      <c r="D17" s="39"/>
      <c r="E17" s="41">
        <f>SUM(E6:E16)</f>
        <v>165818</v>
      </c>
      <c r="F17" s="15" t="s">
        <v>96</v>
      </c>
      <c r="G17" s="39"/>
      <c r="H17" s="39"/>
      <c r="I17" s="41">
        <f>SUM(I6:I16)</f>
        <v>223462</v>
      </c>
      <c r="J17" s="15" t="s">
        <v>96</v>
      </c>
      <c r="K17" s="39"/>
      <c r="L17" s="39"/>
      <c r="M17" s="16">
        <f>SUM(M6:M16)</f>
        <v>250336.46</v>
      </c>
      <c r="N17" s="15" t="s">
        <v>96</v>
      </c>
      <c r="O17" s="39"/>
      <c r="P17" s="39"/>
      <c r="Q17" s="16">
        <f>SUM(Q6:Q16)</f>
        <v>469990</v>
      </c>
      <c r="R17" s="15" t="s">
        <v>96</v>
      </c>
      <c r="S17" s="39"/>
      <c r="T17" s="39"/>
      <c r="U17" s="16">
        <f>SUM(U6:U16)</f>
        <v>165818</v>
      </c>
      <c r="V17" s="15" t="s">
        <v>96</v>
      </c>
      <c r="W17" s="39"/>
      <c r="X17" s="39"/>
      <c r="Y17" s="16">
        <f>SUM(Y6:Y16)</f>
        <v>307980.45999999996</v>
      </c>
    </row>
    <row r="18" spans="2:25" ht="15.75" thickBot="1">
      <c r="B18" s="17" t="s">
        <v>97</v>
      </c>
      <c r="C18" s="18"/>
      <c r="D18" s="18"/>
      <c r="E18" s="19">
        <f>'Matriz de Carga'!G12</f>
        <v>15000</v>
      </c>
      <c r="F18" s="17" t="s">
        <v>97</v>
      </c>
      <c r="G18" s="20"/>
      <c r="H18" s="20"/>
      <c r="I18" s="19">
        <f>'Matriz de Carga'!G12</f>
        <v>15000</v>
      </c>
      <c r="J18" s="17" t="s">
        <v>97</v>
      </c>
      <c r="K18" s="20"/>
      <c r="L18" s="20"/>
      <c r="M18" s="21">
        <f>'Matriz de Carga'!G12</f>
        <v>15000</v>
      </c>
      <c r="N18" s="17" t="s">
        <v>97</v>
      </c>
      <c r="O18" s="20"/>
      <c r="P18" s="20"/>
      <c r="Q18" s="21">
        <f>'Matriz de Carga'!G12</f>
        <v>15000</v>
      </c>
      <c r="R18" s="17" t="s">
        <v>97</v>
      </c>
      <c r="S18" s="20"/>
      <c r="T18" s="20"/>
      <c r="U18" s="21">
        <f>'Matriz de Carga'!G12</f>
        <v>15000</v>
      </c>
      <c r="V18" s="17" t="s">
        <v>97</v>
      </c>
      <c r="W18" s="20"/>
      <c r="X18" s="20"/>
      <c r="Y18" s="21">
        <f>'Matriz de Carga'!G12</f>
        <v>15000</v>
      </c>
    </row>
    <row r="19" spans="2:25" ht="15.75" thickBot="1">
      <c r="B19" s="22" t="s">
        <v>98</v>
      </c>
      <c r="C19" s="23"/>
      <c r="D19" s="23"/>
      <c r="E19" s="24">
        <f>E17+E5+E18</f>
        <v>319868</v>
      </c>
      <c r="F19" s="22" t="s">
        <v>98</v>
      </c>
      <c r="G19" s="23"/>
      <c r="H19" s="23"/>
      <c r="I19" s="24">
        <f>I17+I5+I18</f>
        <v>414592</v>
      </c>
      <c r="J19" s="22" t="s">
        <v>98</v>
      </c>
      <c r="K19" s="23"/>
      <c r="L19" s="23"/>
      <c r="M19" s="25">
        <f>M17+M5+M18</f>
        <v>460006.45999999996</v>
      </c>
      <c r="N19" s="22" t="s">
        <v>98</v>
      </c>
      <c r="O19" s="23"/>
      <c r="P19" s="23"/>
      <c r="Q19" s="25">
        <f>Q17+Q5+Q18</f>
        <v>726010</v>
      </c>
      <c r="R19" s="22" t="s">
        <v>98</v>
      </c>
      <c r="S19" s="23"/>
      <c r="T19" s="23"/>
      <c r="U19" s="25">
        <f>U17+U5+U18</f>
        <v>319868</v>
      </c>
      <c r="V19" s="22" t="s">
        <v>98</v>
      </c>
      <c r="W19" s="23"/>
      <c r="X19" s="23"/>
      <c r="Y19" s="25">
        <f>Y17+Y5+Y18</f>
        <v>554730.46</v>
      </c>
    </row>
    <row r="20" spans="2:25" ht="15.75" thickBot="1">
      <c r="B20" s="22" t="s">
        <v>99</v>
      </c>
      <c r="C20" s="23"/>
      <c r="D20" s="23"/>
      <c r="E20" s="24">
        <f>E19*1.19</f>
        <v>380642.92</v>
      </c>
      <c r="F20" s="22" t="s">
        <v>99</v>
      </c>
      <c r="G20" s="23"/>
      <c r="H20" s="23"/>
      <c r="I20" s="24">
        <f>I19*1.19</f>
        <v>493364.47999999998</v>
      </c>
      <c r="J20" s="22" t="s">
        <v>99</v>
      </c>
      <c r="K20" s="23"/>
      <c r="L20" s="23"/>
      <c r="M20" s="25">
        <f>M19*1.19</f>
        <v>547407.68739999994</v>
      </c>
      <c r="N20" s="22" t="s">
        <v>99</v>
      </c>
      <c r="O20" s="23"/>
      <c r="P20" s="23"/>
      <c r="Q20" s="25">
        <f>Q19*1.19</f>
        <v>863951.89999999991</v>
      </c>
      <c r="R20" s="22" t="s">
        <v>99</v>
      </c>
      <c r="S20" s="23"/>
      <c r="T20" s="23"/>
      <c r="U20" s="25">
        <f>U19*1.19</f>
        <v>380642.92</v>
      </c>
      <c r="V20" s="22" t="s">
        <v>99</v>
      </c>
      <c r="W20" s="23"/>
      <c r="X20" s="23"/>
      <c r="Y20" s="25">
        <f>Y19*1.19</f>
        <v>660129.24739999988</v>
      </c>
    </row>
  </sheetData>
  <sheetProtection selectLockedCells="1" selectUnlockedCells="1"/>
  <mergeCells count="13">
    <mergeCell ref="V3:Y3"/>
    <mergeCell ref="B1:Y1"/>
    <mergeCell ref="B2:E2"/>
    <mergeCell ref="F2:I2"/>
    <mergeCell ref="J2:M2"/>
    <mergeCell ref="N2:Q2"/>
    <mergeCell ref="R2:U2"/>
    <mergeCell ref="V2:Y2"/>
    <mergeCell ref="B3:E3"/>
    <mergeCell ref="F3:I3"/>
    <mergeCell ref="J3:M3"/>
    <mergeCell ref="N3:Q3"/>
    <mergeCell ref="R3:U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E9CA3BD40DB6499A2E9AE3D07246B5" ma:contentTypeVersion="12" ma:contentTypeDescription="Create a new document." ma:contentTypeScope="" ma:versionID="491ab680ba3300160f86b9456956137c">
  <xsd:schema xmlns:xsd="http://www.w3.org/2001/XMLSchema" xmlns:xs="http://www.w3.org/2001/XMLSchema" xmlns:p="http://schemas.microsoft.com/office/2006/metadata/properties" xmlns:ns2="ff1bdffb-1e5a-491a-be56-89787a3317b7" xmlns:ns3="3590806d-0110-411e-b24e-a6ca40e623ec" targetNamespace="http://schemas.microsoft.com/office/2006/metadata/properties" ma:root="true" ma:fieldsID="faca57f972910596b9eef6398b4bc377" ns2:_="" ns3:_="">
    <xsd:import namespace="ff1bdffb-1e5a-491a-be56-89787a3317b7"/>
    <xsd:import namespace="3590806d-0110-411e-b24e-a6ca40e623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bdffb-1e5a-491a-be56-89787a3317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a9443b8-1e49-4a53-a8e6-a312646d4b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90806d-0110-411e-b24e-a6ca40e623e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7fdd0d9-f903-45f3-aa4c-af8f48ef6d9d}" ma:internalName="TaxCatchAll" ma:showField="CatchAllData" ma:web="3590806d-0110-411e-b24e-a6ca40e62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f1bdffb-1e5a-491a-be56-89787a3317b7">
      <Terms xmlns="http://schemas.microsoft.com/office/infopath/2007/PartnerControls"/>
    </lcf76f155ced4ddcb4097134ff3c332f>
    <TaxCatchAll xmlns="3590806d-0110-411e-b24e-a6ca40e623ec" xsi:nil="true"/>
  </documentManagement>
</p:properties>
</file>

<file path=customXml/itemProps1.xml><?xml version="1.0" encoding="utf-8"?>
<ds:datastoreItem xmlns:ds="http://schemas.openxmlformats.org/officeDocument/2006/customXml" ds:itemID="{3F88B323-A183-408E-8A7B-4EF8382DE3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1bdffb-1e5a-491a-be56-89787a3317b7"/>
    <ds:schemaRef ds:uri="3590806d-0110-411e-b24e-a6ca40e623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1BD83A-06F6-44A3-A8F6-BFAD4AC79B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6018F6-576D-4287-B836-B2301E42E46C}">
  <ds:schemaRefs>
    <ds:schemaRef ds:uri="http://schemas.microsoft.com/office/2006/metadata/properties"/>
    <ds:schemaRef ds:uri="http://schemas.microsoft.com/office/infopath/2007/PartnerControls"/>
    <ds:schemaRef ds:uri="f41abb8b-bccb-4b0a-b8bd-b47acc2a99ea"/>
    <ds:schemaRef ds:uri="49b33450-c81c-491d-ada6-1ed2b39b60f6"/>
    <ds:schemaRef ds:uri="8b41d9bd-cc0b-4c26-aad8-5810257445b1"/>
    <ds:schemaRef ds:uri="602e7089-45b1-4f6c-b5c4-d15b5342f45c"/>
    <ds:schemaRef ds:uri="147bc501-8465-427e-b65c-dfc624e0c010"/>
    <ds:schemaRef ds:uri="ff1bdffb-1e5a-491a-be56-89787a3317b7"/>
    <ds:schemaRef ds:uri="3590806d-0110-411e-b24e-a6ca40e623e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Valores Mantención x Modelo</vt:lpstr>
      <vt:lpstr>Matriz de Carga</vt:lpstr>
      <vt:lpstr>Ateca 300 Hp</vt:lpstr>
      <vt:lpstr>Ateca 190 Hp</vt:lpstr>
      <vt:lpstr>Formentor 190 Hp</vt:lpstr>
      <vt:lpstr>Formentor 310 Hp</vt:lpstr>
      <vt:lpstr>Leon 2.0 TSI AT</vt:lpstr>
      <vt:lpstr>CUPRA Leon 1.4 TSI AT8 150 CV</vt:lpstr>
      <vt:lpstr>Formentor 333 CV</vt:lpstr>
      <vt:lpstr>Formentor 1.4 AT e-Hybrid</vt:lpstr>
      <vt:lpstr>Tavascan EDFA</vt:lpstr>
      <vt:lpstr>Formentor 204 Hp</vt:lpstr>
      <vt:lpstr>Terramar 1.5 TSI MHEV</vt:lpstr>
      <vt:lpstr>Leon 1.5 TSI</vt:lpstr>
      <vt:lpstr>Formentor 1.5 AT e-Hybrid</vt:lpstr>
      <vt:lpstr>Tavascan EEBA</vt:lpstr>
    </vt:vector>
  </TitlesOfParts>
  <Manager/>
  <Company>Porsche Chile SPA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JAVIER MAZUELA</dc:creator>
  <cp:keywords/>
  <dc:description/>
  <cp:lastModifiedBy>Perez Alejandro (PIACL - CL/Santiago)</cp:lastModifiedBy>
  <cp:revision/>
  <dcterms:created xsi:type="dcterms:W3CDTF">2020-03-26T14:50:47Z</dcterms:created>
  <dcterms:modified xsi:type="dcterms:W3CDTF">2026-08-03T23:03:47Z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0x010100CDE9CA3BD40DB6499A2E9AE3D07246B5</vt:lpwstr>
  </property>
  <property fmtid="{D5CDD505-2E9C-101B-9397-08002B2CF9AE}" pid="3" name="MSIP_Label_72c5815d-2d9c-4f93-8421-5cec488c1928_Enabled">
    <vt:lpwstr>true</vt:lpwstr>
  </property>
  <property fmtid="{D5CDD505-2E9C-101B-9397-08002B2CF9AE}" pid="4" name="MSIP_Label_72c5815d-2d9c-4f93-8421-5cec488c1928_SetDate">
    <vt:lpwstr>2022-03-31T18:19:31Z</vt:lpwstr>
  </property>
  <property fmtid="{D5CDD505-2E9C-101B-9397-08002B2CF9AE}" pid="5" name="MSIP_Label_72c5815d-2d9c-4f93-8421-5cec488c1928_Method">
    <vt:lpwstr>Privileged</vt:lpwstr>
  </property>
  <property fmtid="{D5CDD505-2E9C-101B-9397-08002B2CF9AE}" pid="6" name="MSIP_Label_72c5815d-2d9c-4f93-8421-5cec488c1928_Name">
    <vt:lpwstr>72c5815d-2d9c-4f93-8421-5cec488c1928</vt:lpwstr>
  </property>
  <property fmtid="{D5CDD505-2E9C-101B-9397-08002B2CF9AE}" pid="7" name="MSIP_Label_72c5815d-2d9c-4f93-8421-5cec488c1928_SiteId">
    <vt:lpwstr>0f6f68be-4ef2-465a-986b-eb9a250d9789</vt:lpwstr>
  </property>
  <property fmtid="{D5CDD505-2E9C-101B-9397-08002B2CF9AE}" pid="8" name="MSIP_Label_72c5815d-2d9c-4f93-8421-5cec488c1928_ActionId">
    <vt:lpwstr>5824c12b-2d34-438c-a5a8-ef032bd59c5a</vt:lpwstr>
  </property>
  <property fmtid="{D5CDD505-2E9C-101B-9397-08002B2CF9AE}" pid="9" name="MSIP_Label_72c5815d-2d9c-4f93-8421-5cec488c1928_ContentBits">
    <vt:lpwstr>0</vt:lpwstr>
  </property>
  <property fmtid="{D5CDD505-2E9C-101B-9397-08002B2CF9AE}" pid="10" name="MediaServiceImageTags">
    <vt:lpwstr/>
  </property>
</Properties>
</file>